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defaultThemeVersion="166925"/>
  <mc:AlternateContent xmlns:mc="http://schemas.openxmlformats.org/markup-compatibility/2006">
    <mc:Choice Requires="x15">
      <x15ac:absPath xmlns:x15ac="http://schemas.microsoft.com/office/spreadsheetml/2010/11/ac" url="/Users/sunq/Desktop/Ayers/Custom/A09A planet shima - takahashi/"/>
    </mc:Choice>
  </mc:AlternateContent>
  <xr:revisionPtr revIDLastSave="0" documentId="13_ncr:1_{A2096144-5E09-F247-BC0D-E20BB1C7374D}" xr6:coauthVersionLast="47" xr6:coauthVersionMax="47" xr10:uidLastSave="{00000000-0000-0000-0000-000000000000}"/>
  <bookViews>
    <workbookView xWindow="960" yWindow="500" windowWidth="23640" windowHeight="17500" tabRatio="500" xr2:uid="{00000000-000D-0000-FFFF-FFFF00000000}"/>
  </bookViews>
  <sheets>
    <sheet name="オーダーシート" sheetId="1" r:id="rId1"/>
    <sheet name="Sheet2" sheetId="4" r:id="rId2"/>
    <sheet name="Sheet1" sheetId="3" r:id="rId3"/>
  </sheets>
  <definedNames>
    <definedName name="_xlnm.Print_Area" localSheetId="0">オーダーシート!$A$1:$J$192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143" i="1" l="1"/>
  <c r="J7" i="1"/>
  <c r="J153" i="1"/>
  <c r="J151" i="1"/>
  <c r="J65" i="1"/>
  <c r="J38" i="1"/>
  <c r="J35" i="1"/>
  <c r="J63" i="1"/>
  <c r="H17" i="1" l="1"/>
  <c r="H70" i="1" l="1"/>
  <c r="H88" i="1"/>
  <c r="H79" i="1"/>
  <c r="H12" i="1"/>
  <c r="J190" i="1"/>
  <c r="J189" i="1"/>
  <c r="J188" i="1"/>
  <c r="J187" i="1"/>
  <c r="H159" i="1"/>
  <c r="H158" i="1"/>
  <c r="J181" i="1"/>
  <c r="J186" i="1"/>
  <c r="H179" i="1"/>
  <c r="H177" i="1"/>
  <c r="H178" i="1"/>
  <c r="H174" i="1"/>
  <c r="H175" i="1"/>
  <c r="H173" i="1"/>
  <c r="H170" i="1"/>
  <c r="H171" i="1"/>
  <c r="H172" i="1"/>
  <c r="H169" i="1"/>
  <c r="J172" i="1" s="1"/>
  <c r="H168" i="1"/>
  <c r="H167" i="1"/>
  <c r="H166" i="1"/>
  <c r="H165" i="1"/>
  <c r="H164" i="1"/>
  <c r="H161" i="1"/>
  <c r="H163" i="1"/>
  <c r="H162" i="1"/>
  <c r="H160" i="1"/>
  <c r="H157" i="1"/>
  <c r="H156" i="1"/>
  <c r="H155" i="1"/>
  <c r="H154" i="1"/>
  <c r="J159" i="1" s="1"/>
  <c r="J72" i="1"/>
  <c r="J50" i="1"/>
  <c r="J95" i="1"/>
  <c r="J11" i="1"/>
  <c r="H11" i="1"/>
  <c r="J12" i="1" s="1"/>
  <c r="H151" i="1"/>
  <c r="H153" i="1"/>
  <c r="H150" i="1"/>
  <c r="J150" i="1" s="1"/>
  <c r="H149" i="1"/>
  <c r="H148" i="1"/>
  <c r="H147" i="1"/>
  <c r="J147" i="1" s="1"/>
  <c r="H146" i="1"/>
  <c r="H145" i="1"/>
  <c r="H144" i="1"/>
  <c r="H141" i="1"/>
  <c r="H142" i="1"/>
  <c r="H140" i="1"/>
  <c r="J145" i="1"/>
  <c r="H139" i="1"/>
  <c r="H138" i="1"/>
  <c r="H137" i="1"/>
  <c r="H136" i="1"/>
  <c r="H135" i="1"/>
  <c r="H134" i="1"/>
  <c r="H132" i="1"/>
  <c r="H133" i="1"/>
  <c r="H131" i="1"/>
  <c r="H104" i="1"/>
  <c r="J136" i="1"/>
  <c r="H130" i="1"/>
  <c r="H129" i="1"/>
  <c r="H128" i="1"/>
  <c r="J127" i="1"/>
  <c r="H127" i="1"/>
  <c r="J129" i="1" s="1"/>
  <c r="H126" i="1"/>
  <c r="H125" i="1"/>
  <c r="H124" i="1"/>
  <c r="H123" i="1"/>
  <c r="H122" i="1"/>
  <c r="H121" i="1"/>
  <c r="H120" i="1"/>
  <c r="H119" i="1"/>
  <c r="H118" i="1"/>
  <c r="J120" i="1" s="1"/>
  <c r="H117" i="1"/>
  <c r="H116" i="1"/>
  <c r="H114" i="1"/>
  <c r="H115" i="1"/>
  <c r="H113" i="1"/>
  <c r="J118" i="1"/>
  <c r="H112" i="1"/>
  <c r="H108" i="1"/>
  <c r="H107" i="1"/>
  <c r="H106" i="1"/>
  <c r="H105" i="1"/>
  <c r="H111" i="1"/>
  <c r="H110" i="1"/>
  <c r="H109" i="1"/>
  <c r="H103" i="1"/>
  <c r="H92" i="1"/>
  <c r="H91" i="1"/>
  <c r="J90" i="1"/>
  <c r="H90" i="1"/>
  <c r="H89" i="1"/>
  <c r="H87" i="1"/>
  <c r="H86" i="1"/>
  <c r="H85" i="1"/>
  <c r="H84" i="1"/>
  <c r="H83" i="1"/>
  <c r="H82" i="1"/>
  <c r="H81" i="1"/>
  <c r="H80" i="1"/>
  <c r="H78" i="1"/>
  <c r="H77" i="1"/>
  <c r="J81" i="1"/>
  <c r="H76" i="1"/>
  <c r="H75" i="1"/>
  <c r="H74" i="1"/>
  <c r="J74" i="1" s="1"/>
  <c r="H73" i="1"/>
  <c r="H72" i="1"/>
  <c r="H71" i="1"/>
  <c r="H69" i="1"/>
  <c r="H68" i="1"/>
  <c r="H67" i="1"/>
  <c r="H66" i="1"/>
  <c r="H64" i="1"/>
  <c r="H63" i="1"/>
  <c r="H62" i="1"/>
  <c r="H61" i="1"/>
  <c r="H60" i="1"/>
  <c r="H59" i="1"/>
  <c r="H58" i="1"/>
  <c r="H57" i="1"/>
  <c r="J57" i="1" s="1"/>
  <c r="H56" i="1"/>
  <c r="H55" i="1"/>
  <c r="H54" i="1"/>
  <c r="J41" i="1"/>
  <c r="H52" i="1"/>
  <c r="H53" i="1"/>
  <c r="H51" i="1"/>
  <c r="H47" i="1"/>
  <c r="H43" i="1"/>
  <c r="H44" i="1"/>
  <c r="J47" i="1" s="1"/>
  <c r="H45" i="1"/>
  <c r="H46" i="1"/>
  <c r="H42" i="1"/>
  <c r="H34" i="1"/>
  <c r="H33" i="1"/>
  <c r="H31" i="1"/>
  <c r="H30" i="1"/>
  <c r="H29" i="1"/>
  <c r="H28" i="1"/>
  <c r="J30" i="1"/>
  <c r="H27" i="1"/>
  <c r="H26" i="1"/>
  <c r="J83" i="1" l="1"/>
  <c r="J111" i="1"/>
  <c r="J92" i="1"/>
  <c r="J138" i="1"/>
  <c r="J179" i="1"/>
  <c r="H100" i="1"/>
  <c r="J100" i="1" s="1"/>
  <c r="H101" i="1"/>
  <c r="J101" i="1" s="1"/>
  <c r="H99" i="1"/>
  <c r="J99" i="1" s="1"/>
  <c r="H25" i="1"/>
  <c r="H24" i="1"/>
  <c r="J32" i="1" s="1"/>
  <c r="H23" i="1"/>
  <c r="H22" i="1"/>
  <c r="H21" i="1"/>
  <c r="H32" i="1"/>
  <c r="H20" i="1"/>
  <c r="H18" i="1"/>
  <c r="J19" i="1" s="1"/>
  <c r="H16" i="1"/>
  <c r="H15" i="1"/>
  <c r="H14" i="1"/>
  <c r="H13" i="1"/>
  <c r="H4" i="1"/>
  <c r="J185" i="1" l="1"/>
  <c r="J180" i="1"/>
  <c r="J177" i="1"/>
  <c r="J170" i="1"/>
  <c r="J158" i="1"/>
  <c r="J148" i="1"/>
  <c r="J109" i="1"/>
  <c r="J55" i="1"/>
  <c r="J49" i="1"/>
  <c r="J45" i="1"/>
  <c r="J40" i="1"/>
  <c r="J37" i="1"/>
  <c r="J34" i="1"/>
  <c r="J17" i="1"/>
  <c r="H5" i="1" l="1"/>
  <c r="H6" i="1" s="1"/>
  <c r="H7" i="1" s="1"/>
  <c r="H8" i="1" s="1"/>
  <c r="J191" i="1" l="1"/>
  <c r="J193" i="1" s="1"/>
</calcChain>
</file>

<file path=xl/sharedStrings.xml><?xml version="1.0" encoding="utf-8"?>
<sst xmlns="http://schemas.openxmlformats.org/spreadsheetml/2006/main" count="505" uniqueCount="314">
  <si>
    <t>カスタムギターオーダーシート</t>
  </si>
  <si>
    <r>
      <rPr>
        <sz val="12"/>
        <color rgb="FF000000"/>
        <rFont val="Yu Gothic"/>
        <family val="2"/>
        <charset val="128"/>
      </rPr>
      <t>Ayers</t>
    </r>
    <r>
      <rPr>
        <sz val="12"/>
        <color rgb="FF000000"/>
        <rFont val="ヒラギノ明朝 ProN"/>
        <family val="2"/>
      </rPr>
      <t>ジャパン　代表　新岡　大　
浜松市西区西山町</t>
    </r>
    <r>
      <rPr>
        <sz val="12"/>
        <color rgb="FF000000"/>
        <rFont val="Yu Gothic"/>
        <family val="2"/>
        <charset val="128"/>
      </rPr>
      <t>2155-2</t>
    </r>
  </si>
  <si>
    <t>1US$=</t>
  </si>
  <si>
    <t>SJ</t>
  </si>
  <si>
    <t>左からナンバーを一つセレクト
↓</t>
  </si>
  <si>
    <t>A</t>
  </si>
  <si>
    <t>D</t>
  </si>
  <si>
    <t>OM</t>
  </si>
  <si>
    <t>L-00</t>
  </si>
  <si>
    <r>
      <rPr>
        <sz val="12"/>
        <color rgb="FF000000"/>
        <rFont val="ヒラギノ明朝 ProN"/>
        <family val="2"/>
      </rPr>
      <t xml:space="preserve">トップボード
</t>
    </r>
    <r>
      <rPr>
        <sz val="12"/>
        <color rgb="FF000000"/>
        <rFont val="Yu Gothic"/>
        <family val="3"/>
        <charset val="128"/>
      </rPr>
      <t>Top Board</t>
    </r>
  </si>
  <si>
    <t>ALL KOA</t>
  </si>
  <si>
    <r>
      <rPr>
        <sz val="12"/>
        <color rgb="FF000000"/>
        <rFont val="ヒラギノ明朝 ProN"/>
        <family val="2"/>
      </rPr>
      <t xml:space="preserve">サイドバック
</t>
    </r>
    <r>
      <rPr>
        <sz val="12"/>
        <color rgb="FF000000"/>
        <rFont val="Yu Gothic"/>
        <family val="3"/>
        <charset val="128"/>
      </rPr>
      <t>side&amp;back board</t>
    </r>
  </si>
  <si>
    <t>4A ALL KOA</t>
  </si>
  <si>
    <t>5A ALL KOA</t>
  </si>
  <si>
    <r>
      <rPr>
        <sz val="12"/>
        <rFont val="Times New Roman"/>
        <family val="1"/>
        <charset val="1"/>
      </rPr>
      <t xml:space="preserve">Not KOA </t>
    </r>
    <r>
      <rPr>
        <sz val="12"/>
        <rFont val="ヒラギノ明朝 ProN"/>
        <family val="2"/>
      </rPr>
      <t>コアではない</t>
    </r>
  </si>
  <si>
    <r>
      <rPr>
        <sz val="12"/>
        <color rgb="FF000000"/>
        <rFont val="ヒラギノ明朝 ProN"/>
        <family val="2"/>
      </rPr>
      <t xml:space="preserve">ヘッド形状
</t>
    </r>
    <r>
      <rPr>
        <sz val="12"/>
        <color rgb="FF000000"/>
        <rFont val="Yu Gothic"/>
        <family val="3"/>
        <charset val="128"/>
      </rPr>
      <t>Head style</t>
    </r>
  </si>
  <si>
    <t>ビンテージ Vintage</t>
  </si>
  <si>
    <r>
      <rPr>
        <sz val="12"/>
        <rFont val="MS Mincho"/>
        <family val="1"/>
        <charset val="128"/>
      </rPr>
      <t>プレミアム</t>
    </r>
    <r>
      <rPr>
        <sz val="12"/>
        <rFont val="ヒラギノ明朝 ProN"/>
        <family val="2"/>
      </rPr>
      <t xml:space="preserve">  </t>
    </r>
    <r>
      <rPr>
        <sz val="12"/>
        <rFont val="Times New Roman"/>
        <family val="1"/>
        <charset val="1"/>
      </rPr>
      <t>Premium</t>
    </r>
  </si>
  <si>
    <r>
      <rPr>
        <sz val="12"/>
        <rFont val="Times New Roman"/>
        <family val="1"/>
        <charset val="1"/>
      </rPr>
      <t xml:space="preserve"> 20TH 20</t>
    </r>
    <r>
      <rPr>
        <sz val="12"/>
        <rFont val="ヒラギノ明朝 ProN"/>
        <family val="2"/>
      </rPr>
      <t>周年</t>
    </r>
  </si>
  <si>
    <r>
      <rPr>
        <sz val="12"/>
        <color rgb="FF000000"/>
        <rFont val="ヒラギノ明朝 ProN"/>
        <family val="2"/>
      </rPr>
      <t xml:space="preserve">フィンガーボードエンド
</t>
    </r>
    <r>
      <rPr>
        <sz val="12"/>
        <color rgb="FF000000"/>
        <rFont val="Yu Gothic"/>
        <family val="3"/>
        <charset val="128"/>
      </rPr>
      <t>End of finger board</t>
    </r>
  </si>
  <si>
    <r>
      <rPr>
        <sz val="12"/>
        <color rgb="FF000000"/>
        <rFont val="ヒラギノ明朝 ProN"/>
        <family val="2"/>
      </rPr>
      <t xml:space="preserve">ロゼッタ
</t>
    </r>
    <r>
      <rPr>
        <sz val="12"/>
        <color rgb="FF000000"/>
        <rFont val="Yu Gothic"/>
        <family val="3"/>
        <charset val="128"/>
      </rPr>
      <t>Rosetta</t>
    </r>
  </si>
  <si>
    <r>
      <rPr>
        <sz val="12"/>
        <color rgb="FF000000"/>
        <rFont val="ヒラギノ明朝 ProN"/>
        <family val="2"/>
      </rPr>
      <t xml:space="preserve">ブリッジ
</t>
    </r>
    <r>
      <rPr>
        <sz val="12"/>
        <color rgb="FF000000"/>
        <rFont val="Yu Gothic"/>
        <family val="3"/>
        <charset val="128"/>
      </rPr>
      <t>Bridge</t>
    </r>
  </si>
  <si>
    <r>
      <rPr>
        <sz val="12"/>
        <color rgb="FF000000"/>
        <rFont val="ヒラギノ明朝 ProN"/>
        <family val="2"/>
      </rPr>
      <t xml:space="preserve">ヘッドプレート
</t>
    </r>
    <r>
      <rPr>
        <sz val="12"/>
        <color rgb="FF000000"/>
        <rFont val="Yu Gothic"/>
        <family val="3"/>
        <charset val="128"/>
      </rPr>
      <t xml:space="preserve">Head plate
</t>
    </r>
    <r>
      <rPr>
        <sz val="12"/>
        <color rgb="FF000000"/>
        <rFont val="ヒラギノ明朝 ProN"/>
        <family val="2"/>
      </rPr>
      <t xml:space="preserve">他の素材はご相談ください
</t>
    </r>
    <r>
      <rPr>
        <sz val="12"/>
        <color rgb="FF000000"/>
        <rFont val="Yu Gothic"/>
        <family val="3"/>
        <charset val="128"/>
      </rPr>
      <t>Ask if need other wood</t>
    </r>
  </si>
  <si>
    <r>
      <rPr>
        <sz val="12"/>
        <color rgb="FF000000"/>
        <rFont val="ヒラギノ明朝 ProN"/>
        <family val="2"/>
      </rPr>
      <t xml:space="preserve">表側
</t>
    </r>
    <r>
      <rPr>
        <sz val="12"/>
        <color rgb="FF000000"/>
        <rFont val="Yu Gothic"/>
        <family val="3"/>
        <charset val="128"/>
      </rPr>
      <t>top side</t>
    </r>
  </si>
  <si>
    <r>
      <rPr>
        <sz val="12"/>
        <color rgb="FF000000"/>
        <rFont val="ヒラギノ明朝 ProN"/>
        <family val="2"/>
      </rPr>
      <t xml:space="preserve">裏側
</t>
    </r>
    <r>
      <rPr>
        <sz val="12"/>
        <color rgb="FF000000"/>
        <rFont val="Yu Gothic"/>
        <family val="3"/>
        <charset val="128"/>
      </rPr>
      <t>back side</t>
    </r>
  </si>
  <si>
    <r>
      <rPr>
        <sz val="12"/>
        <color rgb="FF000000"/>
        <rFont val="ヒラギノ明朝 ProN"/>
        <family val="2"/>
      </rPr>
      <t xml:space="preserve">バインディング </t>
    </r>
    <r>
      <rPr>
        <sz val="12"/>
        <color rgb="FF000000"/>
        <rFont val="Yu Gothic"/>
        <family val="3"/>
        <charset val="128"/>
      </rPr>
      <t>Binding</t>
    </r>
  </si>
  <si>
    <r>
      <rPr>
        <sz val="12"/>
        <color rgb="FF000000"/>
        <rFont val="ヒラギノ明朝 ProN"/>
        <family val="2"/>
      </rPr>
      <t xml:space="preserve">ヘッド＆フィンガーボード
</t>
    </r>
    <r>
      <rPr>
        <sz val="12"/>
        <color rgb="FF000000"/>
        <rFont val="Yu Gothic"/>
        <family val="3"/>
        <charset val="128"/>
      </rPr>
      <t>Head&amp;Finger Board</t>
    </r>
  </si>
  <si>
    <r>
      <rPr>
        <sz val="12"/>
        <rFont val="MS Mincho"/>
        <family val="1"/>
        <charset val="128"/>
      </rPr>
      <t>パドック</t>
    </r>
    <r>
      <rPr>
        <sz val="12"/>
        <rFont val="Times New Roman"/>
        <family val="1"/>
        <charset val="1"/>
      </rPr>
      <t>Paduark</t>
    </r>
  </si>
  <si>
    <r>
      <rPr>
        <sz val="12"/>
        <rFont val="MS Mincho"/>
        <family val="1"/>
        <charset val="128"/>
      </rPr>
      <t>エボニー</t>
    </r>
    <r>
      <rPr>
        <sz val="12"/>
        <rFont val="ヒラギノ明朝 ProN"/>
        <family val="2"/>
      </rPr>
      <t xml:space="preserve"> </t>
    </r>
    <r>
      <rPr>
        <sz val="12"/>
        <rFont val="Times New Roman"/>
        <family val="1"/>
        <charset val="1"/>
      </rPr>
      <t>Ebony</t>
    </r>
  </si>
  <si>
    <r>
      <rPr>
        <sz val="12"/>
        <rFont val="MS Mincho"/>
        <family val="1"/>
        <charset val="128"/>
      </rPr>
      <t>マホガニー</t>
    </r>
    <r>
      <rPr>
        <sz val="12"/>
        <rFont val="ヒラギノ明朝 ProN"/>
        <family val="2"/>
      </rPr>
      <t xml:space="preserve"> </t>
    </r>
    <r>
      <rPr>
        <sz val="12"/>
        <rFont val="Times New Roman"/>
        <family val="1"/>
        <charset val="1"/>
      </rPr>
      <t>Mahogany</t>
    </r>
  </si>
  <si>
    <r>
      <rPr>
        <sz val="12"/>
        <color rgb="FF000000"/>
        <rFont val="ヒラギノ明朝 ProN"/>
        <family val="2"/>
      </rPr>
      <t xml:space="preserve">トップ
</t>
    </r>
    <r>
      <rPr>
        <sz val="12"/>
        <color rgb="FF000000"/>
        <rFont val="Yu Gothic"/>
        <family val="3"/>
        <charset val="128"/>
      </rPr>
      <t>Top</t>
    </r>
  </si>
  <si>
    <r>
      <rPr>
        <sz val="12"/>
        <color rgb="FF000000"/>
        <rFont val="ヒラギノ明朝 ProN"/>
        <family val="2"/>
      </rPr>
      <t xml:space="preserve">バック
</t>
    </r>
    <r>
      <rPr>
        <sz val="12"/>
        <color rgb="FF000000"/>
        <rFont val="Yu Gothic"/>
        <family val="3"/>
        <charset val="128"/>
      </rPr>
      <t>Back</t>
    </r>
  </si>
  <si>
    <r>
      <rPr>
        <sz val="12"/>
        <color rgb="FF000000"/>
        <rFont val="ヒラギノ明朝 ProN"/>
        <family val="2"/>
      </rPr>
      <t xml:space="preserve">パーフリング
</t>
    </r>
    <r>
      <rPr>
        <sz val="12"/>
        <color rgb="FF000000"/>
        <rFont val="Yu Gothic"/>
        <family val="3"/>
        <charset val="128"/>
      </rPr>
      <t>Parfling</t>
    </r>
  </si>
  <si>
    <t>アバロン abalone</t>
  </si>
  <si>
    <r>
      <rPr>
        <sz val="12"/>
        <rFont val="MS Mincho"/>
        <family val="1"/>
        <charset val="128"/>
      </rPr>
      <t>ホワイトパール</t>
    </r>
    <r>
      <rPr>
        <sz val="12"/>
        <rFont val="ヒラギノ明朝 ProN"/>
        <family val="2"/>
      </rPr>
      <t xml:space="preserve"> </t>
    </r>
    <r>
      <rPr>
        <sz val="12"/>
        <rFont val="Times New Roman"/>
        <family val="1"/>
        <charset val="1"/>
      </rPr>
      <t>MOP</t>
    </r>
  </si>
  <si>
    <r>
      <rPr>
        <sz val="12"/>
        <rFont val="MS Mincho"/>
        <family val="1"/>
        <charset val="128"/>
      </rPr>
      <t>パドック</t>
    </r>
    <r>
      <rPr>
        <sz val="12"/>
        <rFont val="ヒラギノ明朝 ProN"/>
        <family val="2"/>
      </rPr>
      <t xml:space="preserve"> </t>
    </r>
    <r>
      <rPr>
        <sz val="12"/>
        <rFont val="Times New Roman"/>
        <family val="1"/>
        <charset val="1"/>
      </rPr>
      <t>paduark</t>
    </r>
  </si>
  <si>
    <r>
      <rPr>
        <sz val="12"/>
        <rFont val="MS Mincho"/>
        <family val="1"/>
        <charset val="128"/>
      </rPr>
      <t>なし</t>
    </r>
    <r>
      <rPr>
        <sz val="12"/>
        <rFont val="ヒラギノ明朝 ProN"/>
        <family val="2"/>
      </rPr>
      <t xml:space="preserve"> </t>
    </r>
    <r>
      <rPr>
        <sz val="12"/>
        <rFont val="Times New Roman"/>
        <family val="1"/>
        <charset val="1"/>
      </rPr>
      <t>None</t>
    </r>
  </si>
  <si>
    <r>
      <rPr>
        <sz val="12"/>
        <rFont val="MS Mincho"/>
        <family val="1"/>
        <charset val="128"/>
      </rPr>
      <t>フレイム・コア</t>
    </r>
    <r>
      <rPr>
        <sz val="12"/>
        <rFont val="ヒラギノ明朝 ProN"/>
        <family val="2"/>
      </rPr>
      <t xml:space="preserve"> </t>
    </r>
    <r>
      <rPr>
        <sz val="12"/>
        <rFont val="Times New Roman"/>
        <family val="1"/>
        <charset val="1"/>
      </rPr>
      <t>Flame KOA</t>
    </r>
  </si>
  <si>
    <r>
      <rPr>
        <sz val="12"/>
        <color rgb="FF000000"/>
        <rFont val="ヒラギノ明朝 ProN"/>
        <family val="2"/>
      </rPr>
      <t xml:space="preserve">サイド
</t>
    </r>
    <r>
      <rPr>
        <sz val="12"/>
        <color rgb="FF000000"/>
        <rFont val="Yu Gothic"/>
        <family val="3"/>
        <charset val="128"/>
      </rPr>
      <t>Side</t>
    </r>
  </si>
  <si>
    <r>
      <rPr>
        <sz val="12"/>
        <color rgb="FF000000"/>
        <rFont val="ヒラギノ明朝 ProN"/>
        <family val="2"/>
      </rPr>
      <t xml:space="preserve">バックセンターライン
</t>
    </r>
    <r>
      <rPr>
        <sz val="12"/>
        <color rgb="FF000000"/>
        <rFont val="Yu Gothic"/>
        <family val="3"/>
        <charset val="128"/>
      </rPr>
      <t>Back center line</t>
    </r>
  </si>
  <si>
    <r>
      <rPr>
        <sz val="12"/>
        <color rgb="FF000000"/>
        <rFont val="ヒラギノ明朝 ProN"/>
        <family val="2"/>
      </rPr>
      <t xml:space="preserve">ペグ
</t>
    </r>
    <r>
      <rPr>
        <sz val="12"/>
        <color rgb="FF000000"/>
        <rFont val="Yu Gothic"/>
        <family val="3"/>
        <charset val="128"/>
      </rPr>
      <t>Machine head</t>
    </r>
  </si>
  <si>
    <r>
      <rPr>
        <sz val="12"/>
        <rFont val="Times New Roman"/>
        <family val="1"/>
        <charset val="1"/>
      </rPr>
      <t>301</t>
    </r>
    <r>
      <rPr>
        <sz val="12"/>
        <rFont val="MS Mincho"/>
        <family val="1"/>
        <charset val="128"/>
      </rPr>
      <t>クローム</t>
    </r>
    <r>
      <rPr>
        <sz val="12"/>
        <rFont val="ヒラギノ明朝 ProN"/>
        <family val="2"/>
      </rPr>
      <t xml:space="preserve"> </t>
    </r>
    <r>
      <rPr>
        <sz val="12"/>
        <rFont val="Times New Roman"/>
        <family val="1"/>
        <charset val="1"/>
      </rPr>
      <t>chrome</t>
    </r>
  </si>
  <si>
    <r>
      <rPr>
        <sz val="12"/>
        <rFont val="Times New Roman"/>
        <family val="1"/>
        <charset val="1"/>
      </rPr>
      <t>301</t>
    </r>
    <r>
      <rPr>
        <sz val="12"/>
        <rFont val="MS Mincho"/>
        <family val="1"/>
        <charset val="128"/>
      </rPr>
      <t>ゴールドブラックボタン</t>
    </r>
    <r>
      <rPr>
        <sz val="12"/>
        <rFont val="ヒラギノ明朝 ProN"/>
        <family val="2"/>
      </rPr>
      <t xml:space="preserve"> </t>
    </r>
    <r>
      <rPr>
        <sz val="12"/>
        <rFont val="Times New Roman"/>
        <family val="1"/>
        <charset val="1"/>
      </rPr>
      <t>GD/BK</t>
    </r>
  </si>
  <si>
    <r>
      <rPr>
        <sz val="12"/>
        <rFont val="Times New Roman"/>
        <family val="1"/>
        <charset val="1"/>
      </rPr>
      <t xml:space="preserve">510 </t>
    </r>
    <r>
      <rPr>
        <sz val="12"/>
        <rFont val="MS Mincho"/>
        <family val="1"/>
        <charset val="128"/>
      </rPr>
      <t>ゴールド</t>
    </r>
    <r>
      <rPr>
        <sz val="12"/>
        <rFont val="ヒラギノ明朝 ProN"/>
        <family val="2"/>
      </rPr>
      <t xml:space="preserve"> </t>
    </r>
    <r>
      <rPr>
        <sz val="12"/>
        <rFont val="Times New Roman"/>
        <family val="1"/>
        <charset val="1"/>
      </rPr>
      <t>Gold</t>
    </r>
  </si>
  <si>
    <r>
      <rPr>
        <sz val="12"/>
        <rFont val="MS Mincho"/>
        <family val="1"/>
        <charset val="128"/>
      </rPr>
      <t>ノンカッタウェイ</t>
    </r>
    <r>
      <rPr>
        <sz val="12"/>
        <rFont val="ヒラギノ明朝 ProN"/>
        <family val="2"/>
      </rPr>
      <t xml:space="preserve"> </t>
    </r>
    <r>
      <rPr>
        <sz val="12"/>
        <rFont val="Times New Roman"/>
        <family val="1"/>
        <charset val="1"/>
      </rPr>
      <t>Non cataway</t>
    </r>
  </si>
  <si>
    <r>
      <rPr>
        <sz val="12"/>
        <color rgb="FF000000"/>
        <rFont val="ヒラギノ明朝 ProN"/>
        <family val="2"/>
      </rPr>
      <t xml:space="preserve">トップインレイ
</t>
    </r>
    <r>
      <rPr>
        <sz val="12"/>
        <color rgb="FF000000"/>
        <rFont val="Yu Gothic"/>
        <family val="3"/>
        <charset val="128"/>
      </rPr>
      <t>Top Inlay</t>
    </r>
  </si>
  <si>
    <r>
      <rPr>
        <sz val="12"/>
        <rFont val="ヒラギノ明朝 ProN"/>
        <family val="2"/>
      </rPr>
      <t>太陽　</t>
    </r>
    <r>
      <rPr>
        <sz val="12"/>
        <rFont val="Times New Roman"/>
        <family val="1"/>
        <charset val="1"/>
      </rPr>
      <t>Sun</t>
    </r>
  </si>
  <si>
    <r>
      <rPr>
        <sz val="12"/>
        <rFont val="MS Mincho"/>
        <family val="1"/>
        <charset val="128"/>
      </rPr>
      <t>ナイト</t>
    </r>
    <r>
      <rPr>
        <sz val="12"/>
        <rFont val="ヒラギノ明朝 ProN"/>
        <family val="2"/>
      </rPr>
      <t xml:space="preserve"> </t>
    </r>
    <r>
      <rPr>
        <sz val="12"/>
        <rFont val="Times New Roman"/>
        <family val="1"/>
        <charset val="1"/>
      </rPr>
      <t>Night</t>
    </r>
  </si>
  <si>
    <r>
      <rPr>
        <sz val="12"/>
        <rFont val="MS Mincho"/>
        <family val="1"/>
        <charset val="128"/>
      </rPr>
      <t>コイ</t>
    </r>
    <r>
      <rPr>
        <sz val="12"/>
        <rFont val="ヒラギノ明朝 ProN"/>
        <family val="2"/>
      </rPr>
      <t xml:space="preserve"> </t>
    </r>
    <r>
      <rPr>
        <sz val="12"/>
        <rFont val="Times New Roman"/>
        <family val="1"/>
        <charset val="1"/>
      </rPr>
      <t>Carp</t>
    </r>
  </si>
  <si>
    <r>
      <rPr>
        <sz val="12"/>
        <rFont val="MS Mincho"/>
        <family val="1"/>
        <charset val="128"/>
      </rPr>
      <t>スローン</t>
    </r>
    <r>
      <rPr>
        <sz val="12"/>
        <rFont val="ヒラギノ明朝 ProN"/>
        <family val="2"/>
      </rPr>
      <t xml:space="preserve"> </t>
    </r>
    <r>
      <rPr>
        <sz val="12"/>
        <rFont val="Times New Roman"/>
        <family val="1"/>
        <charset val="1"/>
      </rPr>
      <t>The throne</t>
    </r>
  </si>
  <si>
    <r>
      <rPr>
        <sz val="12"/>
        <color rgb="FF000000"/>
        <rFont val="ヒラギノ明朝 ProN"/>
        <family val="2"/>
      </rPr>
      <t xml:space="preserve">フィンガーボードインレイ
</t>
    </r>
    <r>
      <rPr>
        <sz val="12"/>
        <color rgb="FF000000"/>
        <rFont val="Yu Gothic"/>
        <family val="3"/>
        <charset val="128"/>
      </rPr>
      <t>Finger Board Inlay</t>
    </r>
  </si>
  <si>
    <r>
      <rPr>
        <sz val="12"/>
        <color rgb="FF000000"/>
        <rFont val="ヒラギノ明朝 ProN"/>
        <family val="2"/>
      </rPr>
      <t xml:space="preserve">ケース
</t>
    </r>
    <r>
      <rPr>
        <sz val="12"/>
        <color rgb="FF000000"/>
        <rFont val="Yu Gothic"/>
        <family val="3"/>
        <charset val="128"/>
      </rPr>
      <t>Case</t>
    </r>
  </si>
  <si>
    <r>
      <rPr>
        <sz val="12"/>
        <rFont val="Times New Roman"/>
        <family val="1"/>
        <charset val="1"/>
      </rPr>
      <t xml:space="preserve">1 Hardcase </t>
    </r>
    <r>
      <rPr>
        <sz val="12"/>
        <rFont val="ＭＳ Ｐ明朝"/>
        <family val="1"/>
        <charset val="128"/>
      </rPr>
      <t>ハードケース</t>
    </r>
  </si>
  <si>
    <r>
      <rPr>
        <sz val="12"/>
        <rFont val="MS Mincho"/>
        <family val="1"/>
        <charset val="128"/>
      </rPr>
      <t>ハードケース</t>
    </r>
    <r>
      <rPr>
        <sz val="12"/>
        <rFont val="ヒラギノ明朝 ProN"/>
        <family val="2"/>
      </rPr>
      <t xml:space="preserve"> </t>
    </r>
    <r>
      <rPr>
        <sz val="12"/>
        <rFont val="Times New Roman"/>
        <family val="1"/>
        <charset val="1"/>
      </rPr>
      <t>Hard cae</t>
    </r>
  </si>
  <si>
    <r>
      <rPr>
        <sz val="12"/>
        <rFont val="MS Mincho"/>
        <family val="1"/>
        <charset val="128"/>
      </rPr>
      <t>ギグバッグ</t>
    </r>
    <r>
      <rPr>
        <sz val="12"/>
        <rFont val="ヒラギノ明朝 ProN"/>
        <family val="2"/>
      </rPr>
      <t xml:space="preserve"> </t>
    </r>
    <r>
      <rPr>
        <sz val="12"/>
        <rFont val="Times New Roman"/>
        <family val="1"/>
        <charset val="1"/>
      </rPr>
      <t>Gig Bag</t>
    </r>
  </si>
  <si>
    <r>
      <rPr>
        <sz val="12"/>
        <color rgb="FF000000"/>
        <rFont val="ヒラギノ明朝 ProN"/>
        <family val="2"/>
      </rPr>
      <t xml:space="preserve">ナット幅
</t>
    </r>
    <r>
      <rPr>
        <sz val="12"/>
        <color rgb="FF000000"/>
        <rFont val="Yu Gothic"/>
        <family val="3"/>
        <charset val="128"/>
      </rPr>
      <t>Nut</t>
    </r>
  </si>
  <si>
    <t>42mm</t>
  </si>
  <si>
    <t>43mm</t>
  </si>
  <si>
    <r>
      <rPr>
        <sz val="12"/>
        <rFont val="Times New Roman"/>
        <family val="1"/>
        <charset val="1"/>
      </rPr>
      <t>44mm (</t>
    </r>
    <r>
      <rPr>
        <sz val="12"/>
        <rFont val="ＭＳ Ｐ明朝"/>
        <family val="1"/>
        <charset val="128"/>
      </rPr>
      <t>推奨）</t>
    </r>
  </si>
  <si>
    <t>45mm</t>
  </si>
  <si>
    <t xml:space="preserve">46mm </t>
  </si>
  <si>
    <r>
      <rPr>
        <sz val="12"/>
        <color rgb="FF000000"/>
        <rFont val="ヒラギノ明朝 ProN"/>
        <family val="2"/>
      </rPr>
      <t xml:space="preserve">オプション
</t>
    </r>
    <r>
      <rPr>
        <sz val="12"/>
        <color rgb="FF000000"/>
        <rFont val="Yu Gothic"/>
        <family val="3"/>
        <charset val="128"/>
      </rPr>
      <t>Option</t>
    </r>
  </si>
  <si>
    <t>オーダー合計金額</t>
  </si>
  <si>
    <t>※価格は予告なく変更になる場合があります。　為替レートの変動で価格は変更されます。</t>
  </si>
  <si>
    <r>
      <t xml:space="preserve">Small jumbo  </t>
    </r>
    <r>
      <rPr>
        <sz val="12"/>
        <rFont val="Times New Roman"/>
        <family val="2"/>
      </rPr>
      <t>スモールジャンボ</t>
    </r>
    <phoneticPr fontId="22"/>
  </si>
  <si>
    <r>
      <t xml:space="preserve">Auditorium   </t>
    </r>
    <r>
      <rPr>
        <sz val="12"/>
        <rFont val="ヒラギノ明朝 ProN"/>
        <family val="2"/>
      </rPr>
      <t>オーディトリアム</t>
    </r>
    <phoneticPr fontId="22"/>
  </si>
  <si>
    <r>
      <t xml:space="preserve">Dreadnought   </t>
    </r>
    <r>
      <rPr>
        <sz val="12"/>
        <rFont val="ヒラギノ明朝 ProN"/>
        <family val="2"/>
      </rPr>
      <t>ドレッドノート</t>
    </r>
    <phoneticPr fontId="22"/>
  </si>
  <si>
    <t>Orchestra model     OM</t>
    <phoneticPr fontId="22"/>
  </si>
  <si>
    <r>
      <t>L-00</t>
    </r>
    <r>
      <rPr>
        <sz val="12"/>
        <rFont val="ＭＳ Ｐ明朝"/>
        <family val="1"/>
        <charset val="128"/>
      </rPr>
      <t>　　　　</t>
    </r>
    <r>
      <rPr>
        <sz val="12"/>
        <rFont val="Times New Roman"/>
        <family val="1"/>
        <charset val="1"/>
      </rPr>
      <t>L-00</t>
    </r>
    <phoneticPr fontId="22"/>
  </si>
  <si>
    <r>
      <t xml:space="preserve">Sitka </t>
    </r>
    <r>
      <rPr>
        <sz val="12"/>
        <color rgb="FF000000"/>
        <rFont val="新細明體"/>
        <family val="1"/>
        <charset val="136"/>
      </rPr>
      <t xml:space="preserve">spruce 3A </t>
    </r>
    <r>
      <rPr>
        <sz val="12"/>
        <rFont val="Times New Roman"/>
        <family val="1"/>
        <charset val="1"/>
      </rPr>
      <t xml:space="preserve"> </t>
    </r>
    <r>
      <rPr>
        <sz val="12"/>
        <rFont val="ヒラギノ明朝 ProN"/>
        <family val="2"/>
      </rPr>
      <t>シトカスプルース</t>
    </r>
    <phoneticPr fontId="22"/>
  </si>
  <si>
    <r>
      <t xml:space="preserve">Cedar 3A  </t>
    </r>
    <r>
      <rPr>
        <sz val="12"/>
        <rFont val="ヒラギノ明朝 ProN"/>
        <family val="2"/>
      </rPr>
      <t>シダー</t>
    </r>
    <phoneticPr fontId="22"/>
  </si>
  <si>
    <t>シダー  Ceder</t>
    <phoneticPr fontId="22"/>
  </si>
  <si>
    <t>シトカスプルース stika</t>
    <phoneticPr fontId="22"/>
  </si>
  <si>
    <t>アルパイン Alpine</t>
    <phoneticPr fontId="22"/>
  </si>
  <si>
    <r>
      <t xml:space="preserve">Adirondack spruce 3A  </t>
    </r>
    <r>
      <rPr>
        <sz val="12"/>
        <rFont val="ヒラギノ明朝 ProN"/>
        <family val="2"/>
      </rPr>
      <t>アディロンダックスプルース</t>
    </r>
    <phoneticPr fontId="22"/>
  </si>
  <si>
    <r>
      <t xml:space="preserve">Baked Adirondack Spruce  </t>
    </r>
    <r>
      <rPr>
        <sz val="12"/>
        <rFont val="ヒラギノ明朝 ProN"/>
        <family val="2"/>
      </rPr>
      <t>ベイクドアディロンダック・スプルース</t>
    </r>
    <phoneticPr fontId="22"/>
  </si>
  <si>
    <r>
      <t xml:space="preserve">African Mahogany </t>
    </r>
    <r>
      <rPr>
        <sz val="12"/>
        <rFont val="ヒラギノ明朝 ProN"/>
        <family val="2"/>
      </rPr>
      <t>アフリカン・マホガニー</t>
    </r>
    <phoneticPr fontId="22"/>
  </si>
  <si>
    <t>Angkor Wat Mahogany アンコールワット・マホガニー</t>
    <phoneticPr fontId="22"/>
  </si>
  <si>
    <t>アンコールワット・マホガニー
Angkor Wat Mahogany</t>
    <phoneticPr fontId="22"/>
  </si>
  <si>
    <r>
      <t>アフリカンマホガニー</t>
    </r>
    <r>
      <rPr>
        <sz val="12"/>
        <rFont val="ヒラギノ明朝 ProN"/>
        <family val="2"/>
      </rPr>
      <t xml:space="preserve"> 
</t>
    </r>
    <r>
      <rPr>
        <sz val="12"/>
        <rFont val="Times New Roman"/>
        <family val="1"/>
        <charset val="1"/>
      </rPr>
      <t>African Mahogany</t>
    </r>
    <phoneticPr fontId="22"/>
  </si>
  <si>
    <r>
      <t>Germany  little flame maple    3A</t>
    </r>
    <r>
      <rPr>
        <sz val="12"/>
        <rFont val="Times New Roman"/>
        <family val="1"/>
      </rPr>
      <t>ジャーマニーメイプル</t>
    </r>
    <phoneticPr fontId="22"/>
  </si>
  <si>
    <t>3Aジャーマンメイプル
Germany Maple</t>
    <phoneticPr fontId="22"/>
  </si>
  <si>
    <r>
      <t>Germany flame maple    5A</t>
    </r>
    <r>
      <rPr>
        <sz val="12"/>
        <rFont val="Times New Roman"/>
        <family val="1"/>
      </rPr>
      <t>ジャーマニーフレイムメイプル</t>
    </r>
    <phoneticPr fontId="22"/>
  </si>
  <si>
    <r>
      <t xml:space="preserve">5A </t>
    </r>
    <r>
      <rPr>
        <sz val="12"/>
        <rFont val="MS Mincho"/>
        <family val="1"/>
        <charset val="128"/>
      </rPr>
      <t>フレイム・ジャーマンメイプル</t>
    </r>
    <r>
      <rPr>
        <sz val="12"/>
        <rFont val="ヒラギノ明朝 ProN"/>
        <family val="2"/>
      </rPr>
      <t xml:space="preserve"> 
Flame Germany Maple </t>
    </r>
    <phoneticPr fontId="22"/>
  </si>
  <si>
    <r>
      <t xml:space="preserve">Engelmann spruce 3A  </t>
    </r>
    <r>
      <rPr>
        <sz val="12"/>
        <rFont val="Times New Roman"/>
        <family val="1"/>
      </rPr>
      <t>インゲルマンスプルース</t>
    </r>
    <phoneticPr fontId="22"/>
  </si>
  <si>
    <t>インゲルマン  Engelmann</t>
    <phoneticPr fontId="22"/>
  </si>
  <si>
    <r>
      <t xml:space="preserve">Angkor wat rose wood      </t>
    </r>
    <r>
      <rPr>
        <sz val="12"/>
        <rFont val="ＭＳ Ｐ明朝"/>
        <family val="1"/>
        <charset val="128"/>
      </rPr>
      <t>ベトナムローズウッド</t>
    </r>
    <phoneticPr fontId="22"/>
  </si>
  <si>
    <r>
      <t xml:space="preserve"> </t>
    </r>
    <r>
      <rPr>
        <sz val="11"/>
        <color rgb="FF000000"/>
        <rFont val="MS Mincho"/>
        <family val="1"/>
        <charset val="128"/>
      </rPr>
      <t>ベトナムローズウッド</t>
    </r>
    <r>
      <rPr>
        <sz val="11"/>
        <color rgb="FF000000"/>
        <rFont val="ヒラギノ明朝 ProN"/>
        <family val="2"/>
      </rPr>
      <t xml:space="preserve">
Angkor wat rose wood </t>
    </r>
    <phoneticPr fontId="22"/>
  </si>
  <si>
    <r>
      <t xml:space="preserve">American walnut </t>
    </r>
    <r>
      <rPr>
        <sz val="12"/>
        <rFont val="MS Mincho"/>
        <family val="1"/>
        <charset val="128"/>
      </rPr>
      <t>アメリカンウォルナット</t>
    </r>
    <phoneticPr fontId="22"/>
  </si>
  <si>
    <t xml:space="preserve">アメリカンウォルナット　
American walnut </t>
    <phoneticPr fontId="22"/>
  </si>
  <si>
    <r>
      <t xml:space="preserve">Cocobolo    </t>
    </r>
    <r>
      <rPr>
        <sz val="12"/>
        <color rgb="FF000000"/>
        <rFont val="MS Mincho"/>
        <family val="1"/>
        <charset val="128"/>
      </rPr>
      <t>ココボロ</t>
    </r>
    <phoneticPr fontId="22"/>
  </si>
  <si>
    <t xml:space="preserve">ココボロ
Cocobolo    </t>
    <phoneticPr fontId="22"/>
  </si>
  <si>
    <r>
      <t>オバンコール</t>
    </r>
    <r>
      <rPr>
        <sz val="12"/>
        <rFont val="ヒラギノ明朝 ProN"/>
        <family val="2"/>
      </rPr>
      <t xml:space="preserve"> 
</t>
    </r>
    <r>
      <rPr>
        <sz val="12"/>
        <rFont val="Times New Roman"/>
        <family val="1"/>
        <charset val="1"/>
      </rPr>
      <t>African Ovangkor</t>
    </r>
    <phoneticPr fontId="22"/>
  </si>
  <si>
    <r>
      <t>Indian rosewood  3A</t>
    </r>
    <r>
      <rPr>
        <sz val="12"/>
        <rFont val="MS Mincho"/>
        <family val="1"/>
        <charset val="128"/>
      </rPr>
      <t>インディアン・ローズウッド</t>
    </r>
    <phoneticPr fontId="22"/>
  </si>
  <si>
    <t>3Aインディアン・ローズ  
Indian rosewood</t>
    <phoneticPr fontId="22"/>
  </si>
  <si>
    <t>Madagascar rosewood  マダガスカル・ローズウッド</t>
    <phoneticPr fontId="22"/>
  </si>
  <si>
    <r>
      <t xml:space="preserve">Hawaiian koa 4A  </t>
    </r>
    <r>
      <rPr>
        <sz val="12"/>
        <color rgb="FF000000"/>
        <rFont val="MS Mincho"/>
        <family val="1"/>
        <charset val="128"/>
      </rPr>
      <t>ハワイアン・コア</t>
    </r>
    <phoneticPr fontId="22"/>
  </si>
  <si>
    <t xml:space="preserve">ハワイアン・コア　
Hawaiian koa 4A  
Cocobolo    </t>
    <phoneticPr fontId="22"/>
  </si>
  <si>
    <t>杢目が美しい</t>
    <rPh sb="0" eb="1">
      <t>モクメ</t>
    </rPh>
    <rPh sb="3" eb="4">
      <t>ウツクセィ</t>
    </rPh>
    <phoneticPr fontId="22"/>
  </si>
  <si>
    <t>スモールボディでも低音が厚い</t>
    <rPh sb="9" eb="11">
      <t>テイオn</t>
    </rPh>
    <rPh sb="12" eb="13">
      <t>アツイ</t>
    </rPh>
    <phoneticPr fontId="22"/>
  </si>
  <si>
    <t>ソロギター・リードギター</t>
    <rPh sb="5" eb="6">
      <t>・</t>
    </rPh>
    <phoneticPr fontId="22"/>
  </si>
  <si>
    <t>ソロギター・弾き語り</t>
    <rPh sb="6" eb="7">
      <t>ヒキカタ</t>
    </rPh>
    <rPh sb="8" eb="9">
      <t>カタリ</t>
    </rPh>
    <phoneticPr fontId="22"/>
  </si>
  <si>
    <t>低音の厚み・男性ボーカルの弾き語り</t>
    <rPh sb="0" eb="1">
      <t>テイオn</t>
    </rPh>
    <rPh sb="6" eb="8">
      <t>ダンセイ</t>
    </rPh>
    <rPh sb="13" eb="14">
      <t>ヒキ</t>
    </rPh>
    <phoneticPr fontId="22"/>
  </si>
  <si>
    <t>スリムタイプ</t>
    <phoneticPr fontId="22"/>
  </si>
  <si>
    <t>ヘッドにインレイを入れられる</t>
    <rPh sb="9" eb="10">
      <t>イレラ</t>
    </rPh>
    <phoneticPr fontId="22"/>
  </si>
  <si>
    <t>真っ直ぐなカット</t>
    <rPh sb="0" eb="1">
      <t xml:space="preserve">マッスグナ </t>
    </rPh>
    <phoneticPr fontId="22"/>
  </si>
  <si>
    <t>サウンドホールに合わせたカット</t>
    <rPh sb="8" eb="9">
      <t>アワセ</t>
    </rPh>
    <phoneticPr fontId="22"/>
  </si>
  <si>
    <t>水牛の鼻のようなカット</t>
    <rPh sb="0" eb="1">
      <t>スイギュウ</t>
    </rPh>
    <rPh sb="1" eb="2">
      <t>ウシノ</t>
    </rPh>
    <rPh sb="3" eb="4">
      <t xml:space="preserve">ハナ </t>
    </rPh>
    <phoneticPr fontId="22"/>
  </si>
  <si>
    <t>シンプルなアバロンリングのみ</t>
    <phoneticPr fontId="22"/>
  </si>
  <si>
    <t>オリジナルデザイン</t>
    <phoneticPr fontId="22"/>
  </si>
  <si>
    <t>スタンダードな３リング・デザイン</t>
    <phoneticPr fontId="22"/>
  </si>
  <si>
    <t>３リングでマホガニー</t>
    <phoneticPr fontId="22"/>
  </si>
  <si>
    <t>ウッディな雰囲気</t>
    <rPh sb="5" eb="8">
      <t>フンイキ</t>
    </rPh>
    <phoneticPr fontId="22"/>
  </si>
  <si>
    <t>マーチンスタイル</t>
    <phoneticPr fontId="22"/>
  </si>
  <si>
    <t>オリジナルシェイプ</t>
    <phoneticPr fontId="22"/>
  </si>
  <si>
    <r>
      <t xml:space="preserve">Mahogany    </t>
    </r>
    <r>
      <rPr>
        <sz val="12"/>
        <rFont val="MS Mincho"/>
        <family val="1"/>
        <charset val="128"/>
      </rPr>
      <t>マホガニー</t>
    </r>
    <phoneticPr fontId="22"/>
  </si>
  <si>
    <r>
      <t xml:space="preserve">Ovangkol   </t>
    </r>
    <r>
      <rPr>
        <sz val="12"/>
        <rFont val="MS Mincho"/>
        <family val="1"/>
        <charset val="128"/>
      </rPr>
      <t>オバンコール</t>
    </r>
    <phoneticPr fontId="22"/>
  </si>
  <si>
    <r>
      <t xml:space="preserve">Indian Rosewood </t>
    </r>
    <r>
      <rPr>
        <sz val="12"/>
        <rFont val="MS Mincho"/>
        <family val="1"/>
        <charset val="128"/>
      </rPr>
      <t>インディアン・ローズウッド</t>
    </r>
    <phoneticPr fontId="22"/>
  </si>
  <si>
    <r>
      <t xml:space="preserve">Ebony  </t>
    </r>
    <r>
      <rPr>
        <sz val="12"/>
        <rFont val="MS Mincho"/>
        <family val="1"/>
        <charset val="128"/>
      </rPr>
      <t>エボニー</t>
    </r>
    <phoneticPr fontId="22"/>
  </si>
  <si>
    <r>
      <t xml:space="preserve">Hawaiian koa 4A </t>
    </r>
    <r>
      <rPr>
        <sz val="12"/>
        <rFont val="PMingLiU"/>
        <family val="1"/>
        <charset val="136"/>
      </rPr>
      <t>ハワイアンコア</t>
    </r>
    <phoneticPr fontId="22"/>
  </si>
  <si>
    <r>
      <t xml:space="preserve">Not Hawaiian koa </t>
    </r>
    <r>
      <rPr>
        <sz val="12"/>
        <rFont val="MS Mincho"/>
        <family val="1"/>
        <charset val="128"/>
      </rPr>
      <t>のギターではない</t>
    </r>
    <phoneticPr fontId="22"/>
  </si>
  <si>
    <r>
      <t xml:space="preserve">Vintage series    </t>
    </r>
    <r>
      <rPr>
        <sz val="12"/>
        <rFont val="ＭＳ Ｐ明朝"/>
        <family val="1"/>
        <charset val="128"/>
      </rPr>
      <t>ビンテージシリーズ</t>
    </r>
    <phoneticPr fontId="22"/>
  </si>
  <si>
    <r>
      <t xml:space="preserve">Premium series   </t>
    </r>
    <r>
      <rPr>
        <sz val="12"/>
        <rFont val="ＭＳ Ｐ明朝"/>
        <family val="1"/>
        <charset val="128"/>
      </rPr>
      <t>プレミアムシリーズ</t>
    </r>
    <phoneticPr fontId="22"/>
  </si>
  <si>
    <r>
      <t>20th anniversary series  20</t>
    </r>
    <r>
      <rPr>
        <sz val="12"/>
        <rFont val="ＭＳ Ｐ明朝"/>
        <family val="1"/>
        <charset val="128"/>
      </rPr>
      <t>周年シリーズ</t>
    </r>
    <phoneticPr fontId="22"/>
  </si>
  <si>
    <t>Abalone   アバロン</t>
    <phoneticPr fontId="22"/>
  </si>
  <si>
    <t>Rosewood/Abalone   ローズウッド/ アバロン</t>
    <phoneticPr fontId="22"/>
  </si>
  <si>
    <t>Purflings /Abalone  パーフリング/アバロン</t>
    <phoneticPr fontId="22"/>
  </si>
  <si>
    <t>Purflings /Mahogany    パーフリング/マホガニー</t>
    <phoneticPr fontId="22"/>
  </si>
  <si>
    <t>Rosewood/ Leafs maple     ローズウッド/ メイプルリーフ</t>
    <phoneticPr fontId="22"/>
  </si>
  <si>
    <t>Abalone/ Spalted Mango   アバロン/スポルテッドマンゴー</t>
    <phoneticPr fontId="22"/>
  </si>
  <si>
    <t>Abalone   
アバロン</t>
    <phoneticPr fontId="22"/>
  </si>
  <si>
    <t>Rosewood/Abalone   
ローズウッド/ アバロン</t>
    <phoneticPr fontId="22"/>
  </si>
  <si>
    <t>Purflings /Abalone  
パーフリング/アバロン</t>
    <phoneticPr fontId="22"/>
  </si>
  <si>
    <t>Purflings /Mahogany    
パーフリング/マホガニー</t>
    <phoneticPr fontId="22"/>
  </si>
  <si>
    <t>Rosewood/ Leafs maple     
ローズウッド/ メイプルリーフ</t>
    <phoneticPr fontId="22"/>
  </si>
  <si>
    <t>Abalone/ Spalted Mango   
アバロン/スポルテッドマンゴー</t>
    <phoneticPr fontId="22"/>
  </si>
  <si>
    <t xml:space="preserve">フレイム・ハワイアン・コア　
Flame Hawaiian koa 5A </t>
    <phoneticPr fontId="22"/>
  </si>
  <si>
    <r>
      <t xml:space="preserve">Mahogany    
</t>
    </r>
    <r>
      <rPr>
        <sz val="12"/>
        <rFont val="Times New Roman"/>
        <family val="1"/>
      </rPr>
      <t>マホガニー</t>
    </r>
    <phoneticPr fontId="22"/>
  </si>
  <si>
    <r>
      <t xml:space="preserve">Ovangkol   
</t>
    </r>
    <r>
      <rPr>
        <sz val="12"/>
        <rFont val="MS Mincho"/>
        <family val="1"/>
        <charset val="128"/>
      </rPr>
      <t>オバンコール</t>
    </r>
    <phoneticPr fontId="22"/>
  </si>
  <si>
    <r>
      <t xml:space="preserve">Indian Rosewood 
</t>
    </r>
    <r>
      <rPr>
        <sz val="12"/>
        <rFont val="MS Mincho"/>
        <family val="1"/>
        <charset val="128"/>
      </rPr>
      <t>インディアン・ローズウッド</t>
    </r>
    <phoneticPr fontId="22"/>
  </si>
  <si>
    <r>
      <t xml:space="preserve">Ebony  
</t>
    </r>
    <r>
      <rPr>
        <sz val="12"/>
        <rFont val="MS Mincho"/>
        <family val="1"/>
        <charset val="128"/>
      </rPr>
      <t>エボニー</t>
    </r>
    <phoneticPr fontId="22"/>
  </si>
  <si>
    <r>
      <t xml:space="preserve">Angkor wat rose wood      
</t>
    </r>
    <r>
      <rPr>
        <sz val="12"/>
        <rFont val="ＭＳ Ｐ明朝"/>
        <family val="1"/>
        <charset val="128"/>
      </rPr>
      <t>ベトナムローズウッド</t>
    </r>
    <phoneticPr fontId="22"/>
  </si>
  <si>
    <r>
      <t xml:space="preserve">Flame Hawaiian koa 5A  </t>
    </r>
    <r>
      <rPr>
        <sz val="12"/>
        <color rgb="FF000000"/>
        <rFont val="MS Mincho"/>
        <family val="1"/>
        <charset val="128"/>
      </rPr>
      <t>フレイム・ハワイアン・コア</t>
    </r>
    <phoneticPr fontId="22"/>
  </si>
  <si>
    <r>
      <t xml:space="preserve">Flame Hawaiian koa 5A  </t>
    </r>
    <r>
      <rPr>
        <sz val="12"/>
        <color rgb="FF000000"/>
        <rFont val="ＭＳ Ｐ明朝"/>
        <family val="1"/>
        <charset val="128"/>
      </rPr>
      <t>フレイム・ハワイアン・コア</t>
    </r>
  </si>
  <si>
    <r>
      <t xml:space="preserve">Cocobolo    
</t>
    </r>
    <r>
      <rPr>
        <sz val="12"/>
        <color rgb="FF000000"/>
        <rFont val="MS Mincho"/>
        <family val="1"/>
        <charset val="128"/>
      </rPr>
      <t>ココボロ</t>
    </r>
    <phoneticPr fontId="22"/>
  </si>
  <si>
    <r>
      <t xml:space="preserve">Flame Hawaiian koa 5A  
</t>
    </r>
    <r>
      <rPr>
        <sz val="12"/>
        <color rgb="FF000000"/>
        <rFont val="ＭＳ Ｐ明朝"/>
        <family val="1"/>
        <charset val="128"/>
      </rPr>
      <t>フレイム・ハワイアン・コア</t>
    </r>
    <phoneticPr fontId="22"/>
  </si>
  <si>
    <t>なし  None</t>
    <phoneticPr fontId="22"/>
  </si>
  <si>
    <r>
      <t xml:space="preserve">Mahogany                                                    </t>
    </r>
    <r>
      <rPr>
        <sz val="12"/>
        <rFont val="Times New Roman"/>
        <family val="3"/>
      </rPr>
      <t>マホガニー</t>
    </r>
    <phoneticPr fontId="22"/>
  </si>
  <si>
    <r>
      <t xml:space="preserve">Padauk                                                             </t>
    </r>
    <r>
      <rPr>
        <sz val="12"/>
        <rFont val="Times New Roman"/>
        <family val="1"/>
      </rPr>
      <t>パドック</t>
    </r>
    <phoneticPr fontId="22"/>
  </si>
  <si>
    <r>
      <t xml:space="preserve">Rosewood                                                       </t>
    </r>
    <r>
      <rPr>
        <sz val="12"/>
        <rFont val="ＭＳ Ｐ明朝"/>
        <family val="1"/>
        <charset val="128"/>
      </rPr>
      <t>ローズウッド</t>
    </r>
    <phoneticPr fontId="22"/>
  </si>
  <si>
    <r>
      <t>ローズウッド</t>
    </r>
    <r>
      <rPr>
        <sz val="12"/>
        <rFont val="ヒラギノ明朝 ProN"/>
        <family val="2"/>
      </rPr>
      <t xml:space="preserve"> </t>
    </r>
    <r>
      <rPr>
        <sz val="12"/>
        <rFont val="Times New Roman"/>
        <family val="1"/>
        <charset val="1"/>
      </rPr>
      <t>Rose</t>
    </r>
    <r>
      <rPr>
        <sz val="12"/>
        <rFont val="MS Mincho"/>
        <family val="1"/>
        <charset val="128"/>
      </rPr>
      <t>wood</t>
    </r>
    <phoneticPr fontId="22"/>
  </si>
  <si>
    <r>
      <t xml:space="preserve">Vietnam Rosewood                                         </t>
    </r>
    <r>
      <rPr>
        <sz val="12"/>
        <rFont val="MS Mincho"/>
        <family val="1"/>
        <charset val="128"/>
      </rPr>
      <t>ベトナムローズウッド</t>
    </r>
    <phoneticPr fontId="22"/>
  </si>
  <si>
    <t xml:space="preserve">  ベトナムローズウッド　
Vietnam Rosewood </t>
    <phoneticPr fontId="22"/>
  </si>
  <si>
    <r>
      <t xml:space="preserve">Flame Maple                                                 </t>
    </r>
    <r>
      <rPr>
        <sz val="12"/>
        <rFont val="MS Mincho"/>
        <family val="1"/>
        <charset val="128"/>
      </rPr>
      <t>フレイム・</t>
    </r>
    <r>
      <rPr>
        <sz val="12"/>
        <rFont val="細明體"/>
        <family val="3"/>
        <charset val="136"/>
      </rPr>
      <t>メイプル</t>
    </r>
    <phoneticPr fontId="22"/>
  </si>
  <si>
    <t xml:space="preserve">フレイム・メイプル　
Flame Maple </t>
    <phoneticPr fontId="22"/>
  </si>
  <si>
    <r>
      <t xml:space="preserve">None                                                                 </t>
    </r>
    <r>
      <rPr>
        <sz val="12"/>
        <rFont val="MS Mincho"/>
        <family val="1"/>
        <charset val="128"/>
      </rPr>
      <t>なし</t>
    </r>
    <phoneticPr fontId="22"/>
  </si>
  <si>
    <r>
      <t xml:space="preserve">Ebony                                                            </t>
    </r>
    <r>
      <rPr>
        <sz val="12"/>
        <rFont val="Times New Roman"/>
        <family val="1"/>
      </rPr>
      <t>エボニー</t>
    </r>
    <phoneticPr fontId="22"/>
  </si>
  <si>
    <r>
      <t xml:space="preserve">5A  KOA                                                 </t>
    </r>
    <r>
      <rPr>
        <sz val="12"/>
        <rFont val="Times New Roman"/>
        <family val="1"/>
      </rPr>
      <t>5A</t>
    </r>
    <r>
      <rPr>
        <sz val="12"/>
        <rFont val="MS Mincho"/>
        <family val="1"/>
        <charset val="128"/>
      </rPr>
      <t>ハワイアン・コア</t>
    </r>
    <phoneticPr fontId="22"/>
  </si>
  <si>
    <t xml:space="preserve">5A ハワイアン・コア
Flame Hawaiian koa 5A  </t>
    <phoneticPr fontId="22"/>
  </si>
  <si>
    <t>ヘッドのみもしくはフィンガーボードのみも選択できます。価格は同じです。下の注意書き欄に記入してください。</t>
    <rPh sb="20" eb="22">
      <t>センタク</t>
    </rPh>
    <rPh sb="27" eb="29">
      <t>カカク</t>
    </rPh>
    <rPh sb="30" eb="31">
      <t>オナジ</t>
    </rPh>
    <rPh sb="35" eb="36">
      <t>シタ</t>
    </rPh>
    <rPh sb="37" eb="40">
      <t>チュウ</t>
    </rPh>
    <rPh sb="41" eb="42">
      <t>ランニ</t>
    </rPh>
    <rPh sb="43" eb="45">
      <t>キニュウ</t>
    </rPh>
    <phoneticPr fontId="22"/>
  </si>
  <si>
    <r>
      <t xml:space="preserve">None                                                            </t>
    </r>
    <r>
      <rPr>
        <sz val="12"/>
        <rFont val="ＭＳ Ｐ明朝"/>
        <family val="1"/>
        <charset val="128"/>
      </rPr>
      <t>無し</t>
    </r>
  </si>
  <si>
    <t>なし None</t>
    <phoneticPr fontId="22"/>
  </si>
  <si>
    <r>
      <t xml:space="preserve">Padauk                                                         </t>
    </r>
    <r>
      <rPr>
        <sz val="12"/>
        <rFont val="ＭＳ Ｐ明朝"/>
        <family val="1"/>
        <charset val="128"/>
      </rPr>
      <t>パドック</t>
    </r>
    <phoneticPr fontId="22"/>
  </si>
  <si>
    <r>
      <t xml:space="preserve">3A Maple                                                           3A </t>
    </r>
    <r>
      <rPr>
        <sz val="12"/>
        <rFont val="ＭＳ Ｐ明朝"/>
        <family val="1"/>
        <charset val="128"/>
      </rPr>
      <t>メイプル</t>
    </r>
    <phoneticPr fontId="22"/>
  </si>
  <si>
    <r>
      <t>メイプル3A</t>
    </r>
    <r>
      <rPr>
        <sz val="12"/>
        <rFont val="ヒラギノ明朝 ProN"/>
        <family val="2"/>
      </rPr>
      <t xml:space="preserve"> </t>
    </r>
    <r>
      <rPr>
        <sz val="12"/>
        <rFont val="Times New Roman"/>
        <family val="1"/>
        <charset val="1"/>
      </rPr>
      <t>maple</t>
    </r>
    <phoneticPr fontId="22"/>
  </si>
  <si>
    <t>Abalone                                                          アバロン</t>
    <phoneticPr fontId="22"/>
  </si>
  <si>
    <t>Pearl                                                               ホワイトパール</t>
    <phoneticPr fontId="22"/>
  </si>
  <si>
    <t>5A Koa                                                         フレイム・コア</t>
    <phoneticPr fontId="22"/>
  </si>
  <si>
    <t>ヘッドのみもしくはフィンガーボードのみも選択できます。価格は同じです。下の注意書き欄に記入してください。</t>
    <phoneticPr fontId="22"/>
  </si>
  <si>
    <r>
      <t xml:space="preserve">Gotoh 301 Chrome     </t>
    </r>
    <r>
      <rPr>
        <sz val="12"/>
        <rFont val="Times New Roman"/>
        <family val="1"/>
      </rPr>
      <t>ゴトー</t>
    </r>
    <r>
      <rPr>
        <sz val="12"/>
        <rFont val="Times New Roman"/>
        <family val="1"/>
        <charset val="1"/>
      </rPr>
      <t>301</t>
    </r>
    <r>
      <rPr>
        <sz val="12"/>
        <rFont val="Times New Roman"/>
        <family val="1"/>
      </rPr>
      <t>クローム</t>
    </r>
    <phoneticPr fontId="22"/>
  </si>
  <si>
    <r>
      <t xml:space="preserve">Gotoh 301 Gold     </t>
    </r>
    <r>
      <rPr>
        <sz val="12"/>
        <rFont val="ＭＳ Ｐ明朝"/>
        <family val="1"/>
        <charset val="128"/>
      </rPr>
      <t>ゴトー</t>
    </r>
    <r>
      <rPr>
        <sz val="12"/>
        <rFont val="Times New Roman"/>
        <family val="1"/>
        <charset val="1"/>
      </rPr>
      <t>301</t>
    </r>
    <r>
      <rPr>
        <sz val="12"/>
        <rFont val="ＭＳ Ｐ明朝"/>
        <family val="1"/>
        <charset val="128"/>
      </rPr>
      <t>ゴールド　ブラックボタン</t>
    </r>
    <phoneticPr fontId="22"/>
  </si>
  <si>
    <r>
      <t xml:space="preserve">Gotoh 510 Gold      </t>
    </r>
    <r>
      <rPr>
        <sz val="12"/>
        <rFont val="ＭＳ Ｐ明朝"/>
        <family val="1"/>
        <charset val="128"/>
      </rPr>
      <t>ゴトー</t>
    </r>
    <r>
      <rPr>
        <sz val="12"/>
        <rFont val="Times New Roman"/>
        <family val="1"/>
        <charset val="1"/>
      </rPr>
      <t>510</t>
    </r>
    <r>
      <rPr>
        <sz val="12"/>
        <rFont val="ＭＳ Ｐ明朝"/>
        <family val="1"/>
        <charset val="128"/>
      </rPr>
      <t>　ゴールド</t>
    </r>
    <phoneticPr fontId="22"/>
  </si>
  <si>
    <r>
      <t>カッタウェイ</t>
    </r>
    <r>
      <rPr>
        <sz val="12"/>
        <rFont val="ヒラギノ明朝 ProN"/>
        <family val="2"/>
      </rPr>
      <t xml:space="preserve"> </t>
    </r>
    <r>
      <rPr>
        <sz val="12"/>
        <rFont val="Times New Roman"/>
        <family val="1"/>
        <charset val="1"/>
      </rPr>
      <t>cataway</t>
    </r>
    <phoneticPr fontId="22"/>
  </si>
  <si>
    <r>
      <t xml:space="preserve">Non Cutaway   </t>
    </r>
    <r>
      <rPr>
        <sz val="12"/>
        <rFont val="PMingLiU"/>
        <family val="1"/>
        <charset val="136"/>
      </rPr>
      <t>ノンカッタウェイ</t>
    </r>
    <phoneticPr fontId="22"/>
  </si>
  <si>
    <r>
      <t xml:space="preserve"> Cutaway   </t>
    </r>
    <r>
      <rPr>
        <sz val="12"/>
        <rFont val="Times New Roman"/>
        <family val="1"/>
      </rPr>
      <t>カッタウェイ</t>
    </r>
    <phoneticPr fontId="22"/>
  </si>
  <si>
    <r>
      <t xml:space="preserve">Slotted       </t>
    </r>
    <r>
      <rPr>
        <sz val="12"/>
        <rFont val="MS Mincho"/>
        <family val="1"/>
        <charset val="128"/>
      </rPr>
      <t>スロテッドヘッド</t>
    </r>
    <phoneticPr fontId="22"/>
  </si>
  <si>
    <r>
      <t xml:space="preserve">Left Hand     </t>
    </r>
    <r>
      <rPr>
        <sz val="12"/>
        <rFont val="MS Mincho"/>
        <family val="1"/>
        <charset val="128"/>
      </rPr>
      <t>レフト・ハンド</t>
    </r>
    <phoneticPr fontId="22"/>
  </si>
  <si>
    <t xml:space="preserve">スロテッドヘッド　Slotted       </t>
    <phoneticPr fontId="22"/>
  </si>
  <si>
    <t xml:space="preserve">レフト・ハンド　Left Hand     </t>
    <phoneticPr fontId="22"/>
  </si>
  <si>
    <t>Cutaway</t>
    <phoneticPr fontId="22"/>
  </si>
  <si>
    <t>None なし</t>
    <phoneticPr fontId="22"/>
  </si>
  <si>
    <t>None    なし</t>
    <phoneticPr fontId="22"/>
  </si>
  <si>
    <r>
      <t xml:space="preserve">ALL KOA </t>
    </r>
    <r>
      <rPr>
        <sz val="12"/>
        <rFont val="MS Mincho"/>
        <family val="1"/>
        <charset val="128"/>
      </rPr>
      <t>を選択項目5へ</t>
    </r>
    <phoneticPr fontId="22"/>
  </si>
  <si>
    <r>
      <t xml:space="preserve">Flame Hawaiian koa 5A
 </t>
    </r>
    <r>
      <rPr>
        <sz val="12"/>
        <rFont val="MS Mincho"/>
        <family val="1"/>
        <charset val="128"/>
      </rPr>
      <t>フレイム・</t>
    </r>
    <r>
      <rPr>
        <sz val="12"/>
        <rFont val="PMingLiU"/>
        <family val="1"/>
        <charset val="136"/>
      </rPr>
      <t>ハワイアン・コア</t>
    </r>
    <phoneticPr fontId="22"/>
  </si>
  <si>
    <t>4Aもフレイムが入っていますが全面ではありません。</t>
    <rPh sb="8" eb="9">
      <t>ハイッテ</t>
    </rPh>
    <rPh sb="15" eb="17">
      <t>ゼンメn</t>
    </rPh>
    <phoneticPr fontId="22"/>
  </si>
  <si>
    <t>5Aはフレイムが全体的に入っていてさらにエキゾチックな杢目があります。</t>
    <rPh sb="8" eb="10">
      <t>ゼンタイ</t>
    </rPh>
    <rPh sb="10" eb="11">
      <t>テキニ</t>
    </rPh>
    <rPh sb="12" eb="13">
      <t>ハイッテ</t>
    </rPh>
    <rPh sb="27" eb="29">
      <t>モクメ</t>
    </rPh>
    <phoneticPr fontId="22"/>
  </si>
  <si>
    <t>Body Option ボディオプション</t>
    <phoneticPr fontId="22"/>
  </si>
  <si>
    <r>
      <t xml:space="preserve">cutaway Bevel </t>
    </r>
    <r>
      <rPr>
        <sz val="12"/>
        <rFont val="PMingLiU"/>
        <family val="1"/>
        <charset val="136"/>
      </rPr>
      <t xml:space="preserve"> カッタウェイベベル</t>
    </r>
    <phoneticPr fontId="22"/>
  </si>
  <si>
    <r>
      <t xml:space="preserve">Armrest Bevel  </t>
    </r>
    <r>
      <rPr>
        <sz val="12"/>
        <rFont val="PMingLiU"/>
        <family val="1"/>
        <charset val="136"/>
      </rPr>
      <t xml:space="preserve"> アームレストベベル</t>
    </r>
    <phoneticPr fontId="22"/>
  </si>
  <si>
    <r>
      <t xml:space="preserve">Back Upside Bevel    </t>
    </r>
    <r>
      <rPr>
        <sz val="12"/>
        <rFont val="PMingLiU"/>
        <family val="1"/>
        <charset val="136"/>
      </rPr>
      <t xml:space="preserve"> </t>
    </r>
    <r>
      <rPr>
        <sz val="12"/>
        <rFont val="ＭＳ Ｐ明朝"/>
        <family val="1"/>
        <charset val="128"/>
      </rPr>
      <t>バックアップサイドべベル</t>
    </r>
    <phoneticPr fontId="22"/>
  </si>
  <si>
    <r>
      <t xml:space="preserve">None    </t>
    </r>
    <r>
      <rPr>
        <sz val="12"/>
        <rFont val="ＭＳ Ｐ明朝"/>
        <family val="1"/>
        <charset val="128"/>
      </rPr>
      <t>なし</t>
    </r>
    <phoneticPr fontId="22"/>
  </si>
  <si>
    <r>
      <rPr>
        <sz val="12"/>
        <color rgb="FF000000"/>
        <rFont val="MS Mincho"/>
        <family val="1"/>
        <charset val="128"/>
      </rPr>
      <t>ベベル　</t>
    </r>
    <r>
      <rPr>
        <sz val="12"/>
        <color rgb="FF000000"/>
        <rFont val="Yu Gothic"/>
        <family val="3"/>
        <charset val="128"/>
      </rPr>
      <t>Bevel</t>
    </r>
    <phoneticPr fontId="22"/>
  </si>
  <si>
    <t>Vietnam Rosewood                     ベトナムローズウッド</t>
    <phoneticPr fontId="22"/>
  </si>
  <si>
    <r>
      <t xml:space="preserve">Padauk                                                </t>
    </r>
    <r>
      <rPr>
        <sz val="12"/>
        <rFont val="MS Mincho"/>
        <family val="1"/>
        <charset val="128"/>
      </rPr>
      <t>パドック</t>
    </r>
    <phoneticPr fontId="22"/>
  </si>
  <si>
    <r>
      <t xml:space="preserve">Indian Rosewood                       </t>
    </r>
    <r>
      <rPr>
        <sz val="12"/>
        <rFont val="MS Mincho"/>
        <family val="1"/>
        <charset val="128"/>
      </rPr>
      <t>インディアン・</t>
    </r>
    <r>
      <rPr>
        <sz val="12"/>
        <rFont val="ＭＳ Ｐ明朝"/>
        <family val="1"/>
        <charset val="128"/>
      </rPr>
      <t>ローズウッド</t>
    </r>
    <phoneticPr fontId="22"/>
  </si>
  <si>
    <r>
      <t xml:space="preserve">Indian Rosewood                                             </t>
    </r>
    <r>
      <rPr>
        <sz val="12"/>
        <rFont val="MS Mincho"/>
        <family val="1"/>
        <charset val="128"/>
      </rPr>
      <t>インディアン・</t>
    </r>
    <r>
      <rPr>
        <sz val="12"/>
        <rFont val="ＭＳ Ｐ明朝"/>
        <family val="1"/>
        <charset val="128"/>
      </rPr>
      <t>ローズウッド</t>
    </r>
    <phoneticPr fontId="22"/>
  </si>
  <si>
    <r>
      <t>インディアン・ローズウッド</t>
    </r>
    <r>
      <rPr>
        <sz val="12"/>
        <rFont val="ヒラギノ明朝 ProN"/>
        <family val="2"/>
      </rPr>
      <t xml:space="preserve"> 
Indian </t>
    </r>
    <r>
      <rPr>
        <sz val="12"/>
        <rFont val="Times New Roman"/>
        <family val="1"/>
        <charset val="1"/>
      </rPr>
      <t>Rose</t>
    </r>
    <r>
      <rPr>
        <sz val="12"/>
        <rFont val="MS Mincho"/>
        <family val="1"/>
        <charset val="128"/>
      </rPr>
      <t>wood</t>
    </r>
    <phoneticPr fontId="22"/>
  </si>
  <si>
    <t>インディアン・ローズウッド  
Indian Rosewood</t>
    <phoneticPr fontId="22"/>
  </si>
  <si>
    <r>
      <rPr>
        <sz val="12"/>
        <color rgb="FF000000"/>
        <rFont val="ヒラギノ明朝 ProN"/>
        <family val="2"/>
      </rPr>
      <t xml:space="preserve">素材　Material
</t>
    </r>
    <r>
      <rPr>
        <sz val="12"/>
        <color rgb="FF000000"/>
        <rFont val="MS Mincho"/>
        <family val="1"/>
        <charset val="128"/>
      </rPr>
      <t>トップ、バックのバインディングとベベルは合わせる必要があります。</t>
    </r>
    <rPh sb="0" eb="2">
      <t>ソザイ</t>
    </rPh>
    <rPh sb="32" eb="33">
      <t>アワセ</t>
    </rPh>
    <rPh sb="36" eb="38">
      <t>ヒツヨウ</t>
    </rPh>
    <phoneticPr fontId="22"/>
  </si>
  <si>
    <t>パドック</t>
    <phoneticPr fontId="34"/>
  </si>
  <si>
    <t>ベトナム</t>
    <phoneticPr fontId="34"/>
  </si>
  <si>
    <t>インディアン</t>
    <phoneticPr fontId="34"/>
  </si>
  <si>
    <t>メイプル</t>
    <phoneticPr fontId="34"/>
  </si>
  <si>
    <t>コア</t>
    <phoneticPr fontId="34"/>
  </si>
  <si>
    <t>Bevel 
Step1</t>
    <phoneticPr fontId="22"/>
  </si>
  <si>
    <t>Bevel 
Step2</t>
    <phoneticPr fontId="22"/>
  </si>
  <si>
    <r>
      <t xml:space="preserve">None   </t>
    </r>
    <r>
      <rPr>
        <sz val="12"/>
        <rFont val="Times New Roman"/>
        <family val="1"/>
      </rPr>
      <t>なし</t>
    </r>
    <phoneticPr fontId="22"/>
  </si>
  <si>
    <r>
      <t xml:space="preserve">Sun     </t>
    </r>
    <r>
      <rPr>
        <sz val="12"/>
        <rFont val="ＭＳ Ｐ明朝"/>
        <family val="1"/>
        <charset val="128"/>
      </rPr>
      <t>太陽</t>
    </r>
    <phoneticPr fontId="22"/>
  </si>
  <si>
    <r>
      <t xml:space="preserve">Night   </t>
    </r>
    <r>
      <rPr>
        <sz val="12"/>
        <rFont val="ＭＳ Ｐ明朝"/>
        <family val="1"/>
        <charset val="128"/>
      </rPr>
      <t>ナイト</t>
    </r>
    <phoneticPr fontId="22"/>
  </si>
  <si>
    <r>
      <t xml:space="preserve">Carp  </t>
    </r>
    <r>
      <rPr>
        <sz val="12"/>
        <rFont val="MS Mincho"/>
        <family val="1"/>
        <charset val="128"/>
      </rPr>
      <t>コイ</t>
    </r>
    <phoneticPr fontId="22"/>
  </si>
  <si>
    <r>
      <t xml:space="preserve">The throne </t>
    </r>
    <r>
      <rPr>
        <sz val="12"/>
        <rFont val="ＭＳ Ｐ明朝"/>
        <family val="1"/>
        <charset val="128"/>
      </rPr>
      <t>　スローン</t>
    </r>
    <phoneticPr fontId="22"/>
  </si>
  <si>
    <t>Small Dots スモール・ドット　3mm  アバロン</t>
    <phoneticPr fontId="22"/>
  </si>
  <si>
    <r>
      <t xml:space="preserve">Normal Dots </t>
    </r>
    <r>
      <rPr>
        <sz val="11"/>
        <color rgb="FF000000"/>
        <rFont val="MS Mincho"/>
        <family val="1"/>
        <charset val="128"/>
      </rPr>
      <t>ノーマル・ドット　</t>
    </r>
    <r>
      <rPr>
        <sz val="11"/>
        <color rgb="FF000000"/>
        <rFont val="Times New Roman"/>
        <family val="1"/>
      </rPr>
      <t>6mm MOP</t>
    </r>
    <phoneticPr fontId="22"/>
  </si>
  <si>
    <r>
      <t xml:space="preserve">Small Dots </t>
    </r>
    <r>
      <rPr>
        <sz val="11"/>
        <color rgb="FF000000"/>
        <rFont val="MS Mincho"/>
        <family val="1"/>
        <charset val="128"/>
      </rPr>
      <t>スモール・ドット　</t>
    </r>
    <r>
      <rPr>
        <sz val="11"/>
        <color rgb="FF000000"/>
        <rFont val="Times New Roman"/>
        <family val="1"/>
      </rPr>
      <t xml:space="preserve">3mm  </t>
    </r>
    <r>
      <rPr>
        <sz val="11"/>
        <color rgb="FF000000"/>
        <rFont val="MS Mincho"/>
        <family val="1"/>
        <charset val="128"/>
      </rPr>
      <t>MOP</t>
    </r>
    <phoneticPr fontId="22"/>
  </si>
  <si>
    <r>
      <t xml:space="preserve">Small Dots 
</t>
    </r>
    <r>
      <rPr>
        <sz val="11"/>
        <color rgb="FF000000"/>
        <rFont val="MS Mincho"/>
        <family val="1"/>
        <charset val="128"/>
      </rPr>
      <t>スモール・ドット　</t>
    </r>
    <r>
      <rPr>
        <sz val="11"/>
        <color rgb="FF000000"/>
        <rFont val="Times New Roman"/>
        <family val="1"/>
      </rPr>
      <t>3mm  MOP</t>
    </r>
    <phoneticPr fontId="22"/>
  </si>
  <si>
    <r>
      <t xml:space="preserve">Small Dots 
</t>
    </r>
    <r>
      <rPr>
        <sz val="11"/>
        <color rgb="FF000000"/>
        <rFont val="MS Mincho"/>
        <family val="1"/>
        <charset val="128"/>
      </rPr>
      <t>スモール・ドット　</t>
    </r>
    <r>
      <rPr>
        <sz val="11"/>
        <color rgb="FF000000"/>
        <rFont val="Times New Roman"/>
        <family val="1"/>
      </rPr>
      <t xml:space="preserve">3mm  </t>
    </r>
    <r>
      <rPr>
        <sz val="11"/>
        <color rgb="FF000000"/>
        <rFont val="MS Mincho"/>
        <family val="1"/>
        <charset val="128"/>
      </rPr>
      <t>アバロン</t>
    </r>
    <phoneticPr fontId="22"/>
  </si>
  <si>
    <r>
      <t xml:space="preserve">Normal Dots 
</t>
    </r>
    <r>
      <rPr>
        <sz val="11"/>
        <color rgb="FF000000"/>
        <rFont val="MS Mincho"/>
        <family val="1"/>
        <charset val="128"/>
      </rPr>
      <t>ノーマル・ドット　</t>
    </r>
    <r>
      <rPr>
        <sz val="11"/>
        <color rgb="FF000000"/>
        <rFont val="Times New Roman"/>
        <family val="1"/>
      </rPr>
      <t>6mm MOP</t>
    </r>
    <phoneticPr fontId="22"/>
  </si>
  <si>
    <r>
      <t xml:space="preserve">Maple Leaf  </t>
    </r>
    <r>
      <rPr>
        <sz val="11"/>
        <color rgb="FF000000"/>
        <rFont val="MS Mincho"/>
        <family val="1"/>
        <charset val="128"/>
      </rPr>
      <t>メイプルリーフ（MOP Abalone）</t>
    </r>
    <phoneticPr fontId="22"/>
  </si>
  <si>
    <r>
      <t xml:space="preserve">Maple Leaf  </t>
    </r>
    <r>
      <rPr>
        <sz val="11"/>
        <color rgb="FF000000"/>
        <rFont val="MS Mincho"/>
        <family val="1"/>
        <charset val="128"/>
      </rPr>
      <t>メイプルリーフ
（</t>
    </r>
    <r>
      <rPr>
        <sz val="11"/>
        <color rgb="FF000000"/>
        <rFont val="Times New Roman"/>
        <family val="1"/>
      </rPr>
      <t>MOP Abalone</t>
    </r>
    <r>
      <rPr>
        <sz val="11"/>
        <color rgb="FF000000"/>
        <rFont val="MS Mincho"/>
        <family val="1"/>
        <charset val="128"/>
      </rPr>
      <t>）</t>
    </r>
    <phoneticPr fontId="22"/>
  </si>
  <si>
    <t>Japan Sakura</t>
    <phoneticPr fontId="22"/>
  </si>
  <si>
    <t>Japan Sakura ニホン・サクラ</t>
    <phoneticPr fontId="22"/>
  </si>
  <si>
    <r>
      <t>Vietnam Sakura     ベトナム・</t>
    </r>
    <r>
      <rPr>
        <sz val="12"/>
        <rFont val="ＭＳ Ｐ明朝"/>
        <family val="1"/>
        <charset val="128"/>
      </rPr>
      <t>サクラ</t>
    </r>
    <phoneticPr fontId="22"/>
  </si>
  <si>
    <r>
      <t>Vietnam</t>
    </r>
    <r>
      <rPr>
        <sz val="12"/>
        <rFont val="ヒラギノ明朝 ProN"/>
        <family val="2"/>
      </rPr>
      <t xml:space="preserve"> </t>
    </r>
    <r>
      <rPr>
        <sz val="12"/>
        <rFont val="Times New Roman"/>
        <family val="1"/>
        <charset val="1"/>
      </rPr>
      <t>Sakura</t>
    </r>
    <phoneticPr fontId="22"/>
  </si>
  <si>
    <r>
      <t xml:space="preserve">Vine  </t>
    </r>
    <r>
      <rPr>
        <sz val="12"/>
        <rFont val="ＭＳ Ｐ明朝"/>
        <family val="1"/>
        <charset val="128"/>
      </rPr>
      <t>ツタ模様（Abalone アバロン）</t>
    </r>
    <phoneticPr fontId="22"/>
  </si>
  <si>
    <t>Vine  ツタ模様（Abalone アバロン）</t>
    <phoneticPr fontId="22"/>
  </si>
  <si>
    <r>
      <t xml:space="preserve">Vine  </t>
    </r>
    <r>
      <rPr>
        <sz val="12"/>
        <rFont val="ＭＳ Ｐ明朝"/>
        <family val="1"/>
        <charset val="128"/>
      </rPr>
      <t>ツタ模様（</t>
    </r>
    <r>
      <rPr>
        <sz val="12"/>
        <rFont val="Times New Roman"/>
        <family val="1"/>
        <charset val="1"/>
      </rPr>
      <t>wood ウッド</t>
    </r>
    <r>
      <rPr>
        <sz val="12"/>
        <rFont val="ＭＳ Ｐ明朝"/>
        <family val="1"/>
        <charset val="128"/>
      </rPr>
      <t>）</t>
    </r>
    <phoneticPr fontId="22"/>
  </si>
  <si>
    <r>
      <t xml:space="preserve">Diamond    </t>
    </r>
    <r>
      <rPr>
        <sz val="12"/>
        <rFont val="ＭＳ Ｐ明朝"/>
        <family val="1"/>
        <charset val="128"/>
      </rPr>
      <t>ダイヤモンド</t>
    </r>
    <r>
      <rPr>
        <sz val="12"/>
        <rFont val="Times New Roman"/>
        <family val="1"/>
        <charset val="1"/>
      </rPr>
      <t xml:space="preserve"> MOP</t>
    </r>
    <phoneticPr fontId="22"/>
  </si>
  <si>
    <t>Diamond    ダイヤモンド MOP</t>
    <phoneticPr fontId="22"/>
  </si>
  <si>
    <r>
      <t xml:space="preserve">Diamond    </t>
    </r>
    <r>
      <rPr>
        <sz val="12"/>
        <rFont val="ＭＳ Ｐ明朝"/>
        <family val="1"/>
        <charset val="128"/>
      </rPr>
      <t>ダイヤモンド</t>
    </r>
    <r>
      <rPr>
        <sz val="12"/>
        <rFont val="Times New Roman"/>
        <family val="1"/>
        <charset val="1"/>
      </rPr>
      <t xml:space="preserve"> Abalone</t>
    </r>
    <phoneticPr fontId="22"/>
  </si>
  <si>
    <r>
      <t xml:space="preserve">Star     </t>
    </r>
    <r>
      <rPr>
        <sz val="12"/>
        <rFont val="Times New Roman"/>
        <family val="1"/>
      </rPr>
      <t>スター</t>
    </r>
    <r>
      <rPr>
        <sz val="12"/>
        <rFont val="Times New Roman"/>
        <family val="1"/>
        <charset val="1"/>
      </rPr>
      <t xml:space="preserve"> MOP</t>
    </r>
    <phoneticPr fontId="22"/>
  </si>
  <si>
    <t>Star     スター MOP</t>
    <phoneticPr fontId="22"/>
  </si>
  <si>
    <r>
      <t xml:space="preserve">Maple Leaf  </t>
    </r>
    <r>
      <rPr>
        <sz val="11"/>
        <color rgb="FF000000"/>
        <rFont val="ヒラギノ明朝 ProN"/>
        <family val="1"/>
        <charset val="128"/>
      </rPr>
      <t>メイプルリーフ 紅葉（パドック　メイプル）</t>
    </r>
    <rPh sb="20" eb="22">
      <t>コウヨウ</t>
    </rPh>
    <phoneticPr fontId="22"/>
  </si>
  <si>
    <r>
      <t xml:space="preserve">Maple Leaf  </t>
    </r>
    <r>
      <rPr>
        <sz val="11"/>
        <color rgb="FF000000"/>
        <rFont val="MS Mincho"/>
        <family val="1"/>
        <charset val="128"/>
      </rPr>
      <t>メイプルリーフ　紅葉
（パドック　メイプル）</t>
    </r>
    <rPh sb="20" eb="22">
      <t>コウヨウ</t>
    </rPh>
    <phoneticPr fontId="22"/>
  </si>
  <si>
    <t>上下がパドックの赤、間がメイプルの白</t>
    <rPh sb="0" eb="2">
      <t>ジョウゲ</t>
    </rPh>
    <rPh sb="8" eb="9">
      <t xml:space="preserve">アカ </t>
    </rPh>
    <rPh sb="10" eb="11">
      <t>アイダ</t>
    </rPh>
    <rPh sb="17" eb="18">
      <t xml:space="preserve">シロ </t>
    </rPh>
    <phoneticPr fontId="22"/>
  </si>
  <si>
    <t>Diamond    ダイヤモンド
 Abalone</t>
    <phoneticPr fontId="22"/>
  </si>
  <si>
    <r>
      <t>つや出し</t>
    </r>
    <r>
      <rPr>
        <sz val="12"/>
        <rFont val="ヒラギノ明朝 ProN"/>
        <family val="2"/>
      </rPr>
      <t xml:space="preserve"> </t>
    </r>
    <r>
      <rPr>
        <sz val="12"/>
        <rFont val="Times New Roman"/>
        <family val="1"/>
        <charset val="1"/>
      </rPr>
      <t>Gloss</t>
    </r>
    <phoneticPr fontId="22"/>
  </si>
  <si>
    <t>仕上げ塗装　Finish
Ayersの基本はネックが艶消し、ヘッドとボディが艶出しです。</t>
    <rPh sb="13" eb="15">
      <t>キホn</t>
    </rPh>
    <rPh sb="20" eb="22">
      <t>ツヤケセィ</t>
    </rPh>
    <rPh sb="32" eb="34">
      <t>ツヤダセィ</t>
    </rPh>
    <phoneticPr fontId="22"/>
  </si>
  <si>
    <t>最も薄く杢目が出る塗装</t>
    <rPh sb="0" eb="1">
      <t>モットモ</t>
    </rPh>
    <rPh sb="2" eb="3">
      <t>ウスク</t>
    </rPh>
    <rPh sb="4" eb="6">
      <t>モクメ</t>
    </rPh>
    <rPh sb="7" eb="8">
      <t>デル</t>
    </rPh>
    <rPh sb="9" eb="11">
      <t>トソウ</t>
    </rPh>
    <phoneticPr fontId="22"/>
  </si>
  <si>
    <t>艶があり高級感がある</t>
    <rPh sb="0" eb="1">
      <t>ツヤガ</t>
    </rPh>
    <rPh sb="4" eb="7">
      <t>コウキュウ</t>
    </rPh>
    <phoneticPr fontId="22"/>
  </si>
  <si>
    <t>つや出しよりも薄い塗装</t>
    <rPh sb="7" eb="8">
      <t>ウスイ</t>
    </rPh>
    <phoneticPr fontId="22"/>
  </si>
  <si>
    <t>Gloss  Top  Stain Side&amp;back トップつや出し サイドバック艶消し</t>
    <phoneticPr fontId="22"/>
  </si>
  <si>
    <r>
      <t xml:space="preserve">Gloss  Top  Stain Side&amp;back 
</t>
    </r>
    <r>
      <rPr>
        <sz val="12"/>
        <rFont val="Times New Roman"/>
        <family val="1"/>
      </rPr>
      <t>トップつや出し サイドバック艶消し</t>
    </r>
    <phoneticPr fontId="22"/>
  </si>
  <si>
    <t>トップのみつや出し</t>
    <phoneticPr fontId="22"/>
  </si>
  <si>
    <r>
      <t xml:space="preserve">Satin  Top  Open Pore Side&amp;back </t>
    </r>
    <r>
      <rPr>
        <sz val="12"/>
        <rFont val="MS Mincho"/>
        <family val="1"/>
        <charset val="128"/>
      </rPr>
      <t>トップつや消し</t>
    </r>
    <r>
      <rPr>
        <sz val="12"/>
        <rFont val="Times New Roman"/>
        <family val="1"/>
      </rPr>
      <t xml:space="preserve"> </t>
    </r>
    <r>
      <rPr>
        <sz val="12"/>
        <rFont val="MS Mincho"/>
        <family val="1"/>
        <charset val="128"/>
      </rPr>
      <t>サイドバックオープンポア</t>
    </r>
    <phoneticPr fontId="22"/>
  </si>
  <si>
    <t>Satin  Top  Open Pore Side&amp;back 
トップつや消し サイドバックオープンポア</t>
    <phoneticPr fontId="22"/>
  </si>
  <si>
    <t>トップのみつや消し</t>
    <phoneticPr fontId="22"/>
  </si>
  <si>
    <t>その他塗装のリクエスト</t>
    <rPh sb="3" eb="5">
      <t>トソウ</t>
    </rPh>
    <phoneticPr fontId="22"/>
  </si>
  <si>
    <t>Open pore     オープンポア
（ヘッド、ボディ、ネック）</t>
    <phoneticPr fontId="22"/>
  </si>
  <si>
    <t>Satin       つや消し
（ヘッド、ボディ、ネック）</t>
    <phoneticPr fontId="22"/>
  </si>
  <si>
    <t>その他塗装のリクエスト</t>
    <phoneticPr fontId="22"/>
  </si>
  <si>
    <t>幅が広い方が音質は良いです</t>
    <rPh sb="0" eb="1">
      <t>ハバ</t>
    </rPh>
    <rPh sb="2" eb="3">
      <t>ヒロイ</t>
    </rPh>
    <rPh sb="6" eb="8">
      <t>オンシテゥ</t>
    </rPh>
    <rPh sb="9" eb="10">
      <t>ヨイ</t>
    </rPh>
    <phoneticPr fontId="22"/>
  </si>
  <si>
    <r>
      <t xml:space="preserve">The throne </t>
    </r>
    <r>
      <rPr>
        <sz val="12"/>
        <rFont val="Times New Roman"/>
        <family val="1"/>
      </rPr>
      <t>　スローン</t>
    </r>
    <r>
      <rPr>
        <sz val="12"/>
        <rFont val="Times New Roman"/>
        <family val="1"/>
        <charset val="1"/>
      </rPr>
      <t>　　Abalone</t>
    </r>
    <phoneticPr fontId="22"/>
  </si>
  <si>
    <r>
      <t>スローン</t>
    </r>
    <r>
      <rPr>
        <sz val="12"/>
        <rFont val="ヒラギノ明朝 ProN"/>
        <family val="2"/>
      </rPr>
      <t xml:space="preserve"> </t>
    </r>
    <r>
      <rPr>
        <sz val="12"/>
        <rFont val="Times New Roman"/>
        <family val="1"/>
        <charset val="1"/>
      </rPr>
      <t>The throne</t>
    </r>
    <r>
      <rPr>
        <sz val="12"/>
        <rFont val="MS Mincho"/>
        <family val="1"/>
        <charset val="128"/>
      </rPr>
      <t xml:space="preserve"> Abalone</t>
    </r>
    <phoneticPr fontId="22"/>
  </si>
  <si>
    <r>
      <rPr>
        <sz val="12"/>
        <color rgb="FF000000"/>
        <rFont val="MS Mincho"/>
        <family val="1"/>
        <charset val="128"/>
      </rPr>
      <t xml:space="preserve">ボディサイズ
</t>
    </r>
    <r>
      <rPr>
        <sz val="12"/>
        <color rgb="FF000000"/>
        <rFont val="Yu Gothic"/>
        <family val="3"/>
        <charset val="128"/>
      </rPr>
      <t>Body Size</t>
    </r>
    <phoneticPr fontId="22"/>
  </si>
  <si>
    <r>
      <t xml:space="preserve">Apine Spruce   </t>
    </r>
    <r>
      <rPr>
        <sz val="12"/>
        <rFont val="Times New Roman"/>
        <family val="1"/>
      </rPr>
      <t>アルパイン・スプルース</t>
    </r>
    <phoneticPr fontId="22"/>
  </si>
  <si>
    <r>
      <rPr>
        <sz val="11"/>
        <color rgb="FF000000"/>
        <rFont val="MS Mincho"/>
        <family val="1"/>
        <charset val="128"/>
      </rPr>
      <t xml:space="preserve">ベイクドアディロンダック
</t>
    </r>
    <r>
      <rPr>
        <sz val="11"/>
        <color rgb="FF000000"/>
        <rFont val="Times New Roman"/>
        <family val="1"/>
      </rPr>
      <t>Baked Adirondack</t>
    </r>
    <phoneticPr fontId="22"/>
  </si>
  <si>
    <t>アディロンダックスプルース 
Adirondack</t>
    <phoneticPr fontId="22"/>
  </si>
  <si>
    <t>杢目が海の波のように深く美しい</t>
    <rPh sb="0" eb="2">
      <t>モクメ</t>
    </rPh>
    <rPh sb="3" eb="4">
      <t>ウミノ</t>
    </rPh>
    <rPh sb="5" eb="6">
      <t>ナミ</t>
    </rPh>
    <rPh sb="10" eb="11">
      <t>フカイ</t>
    </rPh>
    <rPh sb="12" eb="13">
      <t>ウツクセィ</t>
    </rPh>
    <phoneticPr fontId="22"/>
  </si>
  <si>
    <t>ワイドレンジの美しい杢目のローズウッド</t>
    <rPh sb="7" eb="8">
      <t>ウツクセィ</t>
    </rPh>
    <phoneticPr fontId="22"/>
  </si>
  <si>
    <t>マンゴーをアバロンでサンドイッチ</t>
    <phoneticPr fontId="22"/>
  </si>
  <si>
    <r>
      <t xml:space="preserve">African ovangkol     </t>
    </r>
    <r>
      <rPr>
        <sz val="12"/>
        <rFont val="MS Mincho"/>
        <family val="1"/>
        <charset val="128"/>
      </rPr>
      <t>アフリカンオバンコール</t>
    </r>
    <phoneticPr fontId="22"/>
  </si>
  <si>
    <r>
      <t xml:space="preserve">African ovangkol                        </t>
    </r>
    <r>
      <rPr>
        <sz val="12"/>
        <rFont val="ＭＳ Ｐ明朝"/>
        <family val="1"/>
        <charset val="128"/>
      </rPr>
      <t>アフリカンオバンコール</t>
    </r>
  </si>
  <si>
    <r>
      <t xml:space="preserve">African ovangkol                        </t>
    </r>
    <r>
      <rPr>
        <sz val="12"/>
        <rFont val="ＭＳ Ｐ明朝"/>
        <family val="1"/>
        <charset val="128"/>
      </rPr>
      <t>アフリカンオバンコール</t>
    </r>
    <phoneticPr fontId="22"/>
  </si>
  <si>
    <t>African ovangkol 
アフリカンオバンコール</t>
    <phoneticPr fontId="22"/>
  </si>
  <si>
    <t>CITES必要</t>
    <rPh sb="5" eb="7">
      <t>ヒツヨウ</t>
    </rPh>
    <phoneticPr fontId="22"/>
  </si>
  <si>
    <t>None</t>
    <phoneticPr fontId="22"/>
  </si>
  <si>
    <t>（税別価格）</t>
    <rPh sb="3" eb="5">
      <t xml:space="preserve">カカク </t>
    </rPh>
    <phoneticPr fontId="22"/>
  </si>
  <si>
    <t>高音が美しい，ソロギター・リードギター</t>
    <rPh sb="0" eb="2">
      <t xml:space="preserve">コウオンガ </t>
    </rPh>
    <rPh sb="3" eb="4">
      <t xml:space="preserve">ウツクシイ </t>
    </rPh>
    <rPh sb="12" eb="13">
      <t>・</t>
    </rPh>
    <phoneticPr fontId="22"/>
  </si>
  <si>
    <t>基本オプション</t>
    <rPh sb="0" eb="2">
      <t xml:space="preserve">キホン </t>
    </rPh>
    <phoneticPr fontId="22"/>
  </si>
  <si>
    <t>　　日本職人フレット仕上げ</t>
    <rPh sb="2" eb="6">
      <t xml:space="preserve">ニホンショクニン </t>
    </rPh>
    <phoneticPr fontId="22"/>
  </si>
  <si>
    <r>
      <t xml:space="preserve">　OTS </t>
    </r>
    <r>
      <rPr>
        <sz val="12"/>
        <rFont val="MS Mincho"/>
        <family val="1"/>
        <charset val="128"/>
      </rPr>
      <t>オーバートーンシステム　＋</t>
    </r>
    <phoneticPr fontId="22"/>
  </si>
  <si>
    <t>倍音の深みと高音の鈴鳴りが違う</t>
    <rPh sb="0" eb="2">
      <t xml:space="preserve">バイオンノ </t>
    </rPh>
    <rPh sb="3" eb="4">
      <t xml:space="preserve">フカミガ </t>
    </rPh>
    <rPh sb="6" eb="8">
      <t xml:space="preserve">コウオンノ </t>
    </rPh>
    <rPh sb="9" eb="11">
      <t xml:space="preserve">スズナリ </t>
    </rPh>
    <rPh sb="13" eb="14">
      <t xml:space="preserve">チガウ </t>
    </rPh>
    <phoneticPr fontId="22"/>
  </si>
  <si>
    <t>音量が上がり濁りのないクリアなサウンド</t>
    <rPh sb="0" eb="1">
      <t xml:space="preserve">オンリョウガ </t>
    </rPh>
    <rPh sb="3" eb="4">
      <t xml:space="preserve">アガリ </t>
    </rPh>
    <rPh sb="6" eb="7">
      <t xml:space="preserve">ニゴリノ </t>
    </rPh>
    <phoneticPr fontId="22"/>
  </si>
  <si>
    <t>中域に厚みがあるスタンダードな音色</t>
    <rPh sb="0" eb="2">
      <t xml:space="preserve">チュウイキニ </t>
    </rPh>
    <rPh sb="3" eb="4">
      <t xml:space="preserve">アツミガ </t>
    </rPh>
    <rPh sb="15" eb="17">
      <t xml:space="preserve">ネイロ </t>
    </rPh>
    <phoneticPr fontId="22"/>
  </si>
  <si>
    <t>柔らかく音量が大きくフィンガーに最適</t>
    <rPh sb="0" eb="1">
      <t>ヤワラ</t>
    </rPh>
    <rPh sb="4" eb="6">
      <t xml:space="preserve">オンリョウガ </t>
    </rPh>
    <rPh sb="7" eb="8">
      <t xml:space="preserve">オオキク </t>
    </rPh>
    <rPh sb="16" eb="18">
      <t xml:space="preserve">サイテキ </t>
    </rPh>
    <phoneticPr fontId="22"/>
  </si>
  <si>
    <t>高音が美しい，色白美人</t>
    <rPh sb="0" eb="2">
      <t>コウオn</t>
    </rPh>
    <rPh sb="3" eb="4">
      <t>ウツクセィ</t>
    </rPh>
    <rPh sb="7" eb="9">
      <t xml:space="preserve">イロジロ </t>
    </rPh>
    <rPh sb="9" eb="11">
      <t xml:space="preserve">ビジン </t>
    </rPh>
    <phoneticPr fontId="22"/>
  </si>
  <si>
    <t>高音が美しい，色白美人</t>
    <rPh sb="7" eb="8">
      <t xml:space="preserve">イロジロビジン </t>
    </rPh>
    <phoneticPr fontId="22"/>
  </si>
  <si>
    <t>パンチ力と音量がすごい</t>
    <rPh sb="3" eb="4">
      <t xml:space="preserve">リョクハ </t>
    </rPh>
    <rPh sb="5" eb="7">
      <t xml:space="preserve">オンリョウガ </t>
    </rPh>
    <phoneticPr fontId="22"/>
  </si>
  <si>
    <t>最初からビンテージ・サウンド抜けも良い</t>
    <rPh sb="0" eb="2">
      <t>サイショ</t>
    </rPh>
    <rPh sb="14" eb="15">
      <t xml:space="preserve">ヌケモ </t>
    </rPh>
    <rPh sb="17" eb="18">
      <t xml:space="preserve">ヨイ </t>
    </rPh>
    <phoneticPr fontId="22"/>
  </si>
  <si>
    <t>柔らかく飽きの来ないサウンド</t>
    <rPh sb="4" eb="5">
      <t xml:space="preserve">アキナイ </t>
    </rPh>
    <rPh sb="7" eb="8">
      <t xml:space="preserve">コナイ </t>
    </rPh>
    <phoneticPr fontId="22"/>
  </si>
  <si>
    <t>力強いパワフル・マホガニー</t>
    <rPh sb="0" eb="2">
      <t xml:space="preserve">チカラズヨイ </t>
    </rPh>
    <phoneticPr fontId="22"/>
  </si>
  <si>
    <t>ローズとマホガニーの両方の良さを備える</t>
    <rPh sb="10" eb="12">
      <t xml:space="preserve">リョウホウノ </t>
    </rPh>
    <rPh sb="13" eb="14">
      <t xml:space="preserve">ヨサ </t>
    </rPh>
    <rPh sb="16" eb="17">
      <t xml:space="preserve">ソナエル </t>
    </rPh>
    <phoneticPr fontId="22"/>
  </si>
  <si>
    <t>輪郭クッキリ，レスポンスが速い</t>
    <rPh sb="0" eb="2">
      <t>リンカク</t>
    </rPh>
    <rPh sb="13" eb="14">
      <t>ハヤイ</t>
    </rPh>
    <phoneticPr fontId="22"/>
  </si>
  <si>
    <t>低音から高音までスタンダードな良さ</t>
    <rPh sb="0" eb="1">
      <t xml:space="preserve">テイオンカラ </t>
    </rPh>
    <rPh sb="4" eb="6">
      <t xml:space="preserve">コウオン </t>
    </rPh>
    <phoneticPr fontId="22"/>
  </si>
  <si>
    <t>杢目の美しさは特別，音の厚みも良い</t>
    <rPh sb="0" eb="2">
      <t>モクメ</t>
    </rPh>
    <rPh sb="3" eb="4">
      <t xml:space="preserve">ウツクシサ </t>
    </rPh>
    <rPh sb="7" eb="9">
      <t xml:space="preserve">トクベツ </t>
    </rPh>
    <rPh sb="10" eb="11">
      <t>オトノ</t>
    </rPh>
    <rPh sb="12" eb="13">
      <t>アツミ</t>
    </rPh>
    <rPh sb="15" eb="16">
      <t xml:space="preserve">ヨイ </t>
    </rPh>
    <phoneticPr fontId="22"/>
  </si>
  <si>
    <t>マダガスカル・ローズウッド
Madagascar rosewood</t>
    <phoneticPr fontId="22"/>
  </si>
  <si>
    <t>素晴らしい杢目（価格高騰中）</t>
    <rPh sb="0" eb="2">
      <t xml:space="preserve">コウトウ </t>
    </rPh>
    <rPh sb="3" eb="4">
      <t xml:space="preserve">ツヅケル </t>
    </rPh>
    <rPh sb="8" eb="10">
      <t xml:space="preserve">カカク </t>
    </rPh>
    <rPh sb="10" eb="12">
      <t>スバラセィ</t>
    </rPh>
    <rPh sb="12" eb="13">
      <t xml:space="preserve">チュウ </t>
    </rPh>
    <phoneticPr fontId="22"/>
  </si>
  <si>
    <t>杢目の存在感が桁違い（価格高騰中）</t>
    <rPh sb="0" eb="2">
      <t>モクメ</t>
    </rPh>
    <rPh sb="3" eb="6">
      <t>ソンザイ</t>
    </rPh>
    <rPh sb="7" eb="9">
      <t>ケタチガイ</t>
    </rPh>
    <phoneticPr fontId="22"/>
  </si>
  <si>
    <r>
      <t xml:space="preserve">ALL KOA
Must select top,side,back same grade KOA.
</t>
    </r>
    <r>
      <rPr>
        <sz val="10"/>
        <color rgb="FF000000"/>
        <rFont val="Yu Gothic"/>
        <family val="3"/>
        <charset val="128"/>
      </rPr>
      <t>※ALL KOA</t>
    </r>
    <r>
      <rPr>
        <sz val="10"/>
        <color rgb="FF000000"/>
        <rFont val="ヒラギノ明朝 ProN"/>
        <family val="2"/>
      </rPr>
      <t xml:space="preserve">はトップ、サイド、バックのグレードを必ず統一。
</t>
    </r>
    <r>
      <rPr>
        <sz val="10"/>
        <color rgb="FF000000"/>
        <rFont val="Yu Gothic"/>
        <family val="3"/>
        <charset val="128"/>
      </rPr>
      <t>2,3</t>
    </r>
    <r>
      <rPr>
        <sz val="10"/>
        <color rgb="FF000000"/>
        <rFont val="ヒラギノ明朝 ProN"/>
        <family val="2"/>
      </rPr>
      <t>の項目で</t>
    </r>
    <r>
      <rPr>
        <sz val="10"/>
        <color rgb="FF000000"/>
        <rFont val="Yu Gothic"/>
        <family val="3"/>
        <charset val="128"/>
      </rPr>
      <t>ALL KOA</t>
    </r>
    <r>
      <rPr>
        <sz val="10"/>
        <color rgb="FF000000"/>
        <rFont val="ヒラギノ明朝 ProN"/>
        <family val="2"/>
      </rPr>
      <t>を選択します。
杢目は参考であり一つ一つの杢目に違いがあります。</t>
    </r>
    <phoneticPr fontId="22"/>
  </si>
  <si>
    <r>
      <rPr>
        <sz val="12"/>
        <rFont val="MS Mincho"/>
        <family val="1"/>
        <charset val="128"/>
      </rPr>
      <t>手工風デザイン</t>
    </r>
    <r>
      <rPr>
        <sz val="12"/>
        <rFont val="Times New Roman"/>
        <family val="1"/>
        <charset val="1"/>
      </rPr>
      <t>(</t>
    </r>
    <r>
      <rPr>
        <sz val="12"/>
        <rFont val="MS Mincho"/>
        <family val="1"/>
        <charset val="128"/>
      </rPr>
      <t>音質が硬くなる傾向あり）</t>
    </r>
    <rPh sb="0" eb="3">
      <t xml:space="preserve">シュコウフウ </t>
    </rPh>
    <rPh sb="8" eb="10">
      <t xml:space="preserve">オンシツガ </t>
    </rPh>
    <rPh sb="11" eb="12">
      <t xml:space="preserve">カタクナル </t>
    </rPh>
    <rPh sb="15" eb="17">
      <t xml:space="preserve">ケイコウガ </t>
    </rPh>
    <phoneticPr fontId="22"/>
  </si>
  <si>
    <r>
      <t xml:space="preserve">5A Ovngkol                                                </t>
    </r>
    <r>
      <rPr>
        <sz val="12"/>
        <rFont val="MS Mincho"/>
        <family val="1"/>
        <charset val="128"/>
      </rPr>
      <t>5A アフリカン・</t>
    </r>
    <r>
      <rPr>
        <sz val="12"/>
        <rFont val="細明體"/>
        <family val="3"/>
        <charset val="136"/>
      </rPr>
      <t>オバンコール</t>
    </r>
    <phoneticPr fontId="22"/>
  </si>
  <si>
    <t xml:space="preserve">  5A アフリカン・オバンコール
5A Ovngkol  </t>
    <phoneticPr fontId="22"/>
  </si>
  <si>
    <t xml:space="preserve">5A フレイム・メイプル　
Flame Maple </t>
    <phoneticPr fontId="22"/>
  </si>
  <si>
    <r>
      <t xml:space="preserve">Padauk                                                </t>
    </r>
    <r>
      <rPr>
        <sz val="10"/>
        <rFont val="MS Mincho"/>
        <family val="1"/>
        <charset val="128"/>
      </rPr>
      <t>パドック</t>
    </r>
    <phoneticPr fontId="22"/>
  </si>
  <si>
    <r>
      <t xml:space="preserve">Indian Rosewood                       </t>
    </r>
    <r>
      <rPr>
        <sz val="10"/>
        <rFont val="MS Mincho"/>
        <family val="1"/>
        <charset val="128"/>
      </rPr>
      <t>インディアン・</t>
    </r>
    <r>
      <rPr>
        <sz val="10"/>
        <rFont val="ＭＳ Ｐ明朝"/>
        <family val="1"/>
        <charset val="128"/>
      </rPr>
      <t>ローズウッド</t>
    </r>
    <phoneticPr fontId="22"/>
  </si>
  <si>
    <r>
      <t xml:space="preserve">5A Flame Maple                                                 </t>
    </r>
    <r>
      <rPr>
        <sz val="10"/>
        <rFont val="MS Mincho"/>
        <family val="1"/>
        <charset val="128"/>
      </rPr>
      <t>フレイム・</t>
    </r>
    <r>
      <rPr>
        <sz val="10"/>
        <rFont val="細明體"/>
        <family val="3"/>
        <charset val="136"/>
      </rPr>
      <t>メイプル</t>
    </r>
    <phoneticPr fontId="22"/>
  </si>
  <si>
    <r>
      <t xml:space="preserve">5A Ovngkol                                                </t>
    </r>
    <r>
      <rPr>
        <sz val="10"/>
        <rFont val="MS Mincho"/>
        <family val="1"/>
        <charset val="128"/>
      </rPr>
      <t>5A アフリカン・</t>
    </r>
    <r>
      <rPr>
        <sz val="10"/>
        <rFont val="細明體"/>
        <family val="3"/>
        <charset val="136"/>
      </rPr>
      <t>オバンコール</t>
    </r>
    <phoneticPr fontId="22"/>
  </si>
  <si>
    <r>
      <t xml:space="preserve">5A  KOA                                                 </t>
    </r>
    <r>
      <rPr>
        <sz val="10"/>
        <rFont val="Times New Roman"/>
        <family val="1"/>
      </rPr>
      <t>5A</t>
    </r>
    <r>
      <rPr>
        <sz val="10"/>
        <rFont val="MS Mincho"/>
        <family val="1"/>
        <charset val="128"/>
      </rPr>
      <t>ハワイアン・コア</t>
    </r>
    <phoneticPr fontId="22"/>
  </si>
  <si>
    <r>
      <t xml:space="preserve">5A Flame Maple                                                 5A </t>
    </r>
    <r>
      <rPr>
        <sz val="12"/>
        <rFont val="MS Mincho"/>
        <family val="1"/>
        <charset val="128"/>
      </rPr>
      <t>フレイム・</t>
    </r>
    <r>
      <rPr>
        <sz val="12"/>
        <rFont val="細明體"/>
        <family val="3"/>
        <charset val="136"/>
      </rPr>
      <t>メイプル</t>
    </r>
    <phoneticPr fontId="22"/>
  </si>
  <si>
    <t>　　シェラック下地＋ラッカー艶消し</t>
    <rPh sb="7" eb="9">
      <t xml:space="preserve">シタジ </t>
    </rPh>
    <rPh sb="14" eb="16">
      <t xml:space="preserve">ツヤケシ </t>
    </rPh>
    <phoneticPr fontId="22"/>
  </si>
  <si>
    <r>
      <t>Shellac + NC Laqcuer  Stain Top&amp;S&amp;B 
艶消しラッカー　トップ＆</t>
    </r>
    <r>
      <rPr>
        <sz val="12"/>
        <rFont val="Times New Roman"/>
        <family val="1"/>
      </rPr>
      <t xml:space="preserve"> </t>
    </r>
    <r>
      <rPr>
        <sz val="12"/>
        <rFont val="MS Mincho"/>
        <family val="1"/>
        <charset val="128"/>
      </rPr>
      <t>サイドバック</t>
    </r>
    <rPh sb="37" eb="39">
      <t xml:space="preserve">ツヤケシ </t>
    </rPh>
    <phoneticPr fontId="22"/>
  </si>
  <si>
    <t>最も音が良い</t>
    <rPh sb="0" eb="1">
      <t xml:space="preserve">モットモ </t>
    </rPh>
    <rPh sb="2" eb="3">
      <t xml:space="preserve">オトガ </t>
    </rPh>
    <rPh sb="4" eb="5">
      <t xml:space="preserve">ヨイ </t>
    </rPh>
    <phoneticPr fontId="22"/>
  </si>
  <si>
    <r>
      <t>Gloss  つや出し</t>
    </r>
    <r>
      <rPr>
        <sz val="12"/>
        <rFont val="ＭＳ Ｐ明朝"/>
        <family val="1"/>
      </rPr>
      <t xml:space="preserve"> </t>
    </r>
    <r>
      <rPr>
        <sz val="12"/>
        <rFont val="ＭＳ Ｐ明朝"/>
        <family val="1"/>
        <charset val="128"/>
      </rPr>
      <t>（ヘッド、ボディ） PU ウレタン塗装</t>
    </r>
    <rPh sb="29" eb="31">
      <t xml:space="preserve">トソウ </t>
    </rPh>
    <phoneticPr fontId="22"/>
  </si>
  <si>
    <r>
      <t xml:space="preserve">Satin       </t>
    </r>
    <r>
      <rPr>
        <sz val="12"/>
        <rFont val="MS Mincho"/>
        <family val="1"/>
        <charset val="128"/>
      </rPr>
      <t>つや</t>
    </r>
    <r>
      <rPr>
        <sz val="12"/>
        <rFont val="ＭＳ Ｐ明朝"/>
        <family val="1"/>
        <charset val="128"/>
      </rPr>
      <t>消し</t>
    </r>
    <r>
      <rPr>
        <sz val="12"/>
        <rFont val="MS Mincho"/>
        <family val="1"/>
        <charset val="128"/>
      </rPr>
      <t>（ヘッド、ボディ、ネック）</t>
    </r>
    <r>
      <rPr>
        <sz val="12"/>
        <rFont val="Times New Roman"/>
        <family val="1"/>
        <charset val="1"/>
      </rPr>
      <t xml:space="preserve"> PU ウレタン塗装</t>
    </r>
    <phoneticPr fontId="22"/>
  </si>
  <si>
    <r>
      <t xml:space="preserve">Open pore     </t>
    </r>
    <r>
      <rPr>
        <sz val="12"/>
        <rFont val="ＭＳ Ｐ明朝"/>
        <family val="1"/>
        <charset val="128"/>
      </rPr>
      <t>オープンポア</t>
    </r>
    <r>
      <rPr>
        <sz val="12"/>
        <rFont val="MS Mincho"/>
        <family val="1"/>
        <charset val="128"/>
      </rPr>
      <t>　（ヘッド、ボディ、ネック）</t>
    </r>
    <r>
      <rPr>
        <sz val="12"/>
        <rFont val="Times New Roman"/>
        <family val="1"/>
        <charset val="1"/>
      </rPr>
      <t xml:space="preserve"> PU ウレタン塗装</t>
    </r>
    <phoneticPr fontId="22"/>
  </si>
  <si>
    <r>
      <t xml:space="preserve">ホームキャット　猫インレイ
</t>
    </r>
    <r>
      <rPr>
        <sz val="12"/>
        <rFont val="Times New Roman"/>
        <family val="1"/>
        <charset val="1"/>
      </rPr>
      <t xml:space="preserve">On head Cat Inlay and two foot print on 12F and one foot print on bridge  </t>
    </r>
    <phoneticPr fontId="22"/>
  </si>
  <si>
    <r>
      <t>ホームキャット・インレイ</t>
    </r>
    <r>
      <rPr>
        <sz val="12"/>
        <rFont val="ヒラギノ明朝 ProN"/>
        <family val="2"/>
      </rPr>
      <t xml:space="preserve"> Home </t>
    </r>
    <r>
      <rPr>
        <sz val="12"/>
        <rFont val="Times New Roman"/>
        <family val="1"/>
        <charset val="1"/>
      </rPr>
      <t>Cat Inlay</t>
    </r>
    <phoneticPr fontId="22"/>
  </si>
  <si>
    <t>Ebony                                     エボニー</t>
    <phoneticPr fontId="22"/>
  </si>
  <si>
    <t xml:space="preserve">エボニー
Ebony </t>
    <phoneticPr fontId="22"/>
  </si>
  <si>
    <r>
      <t xml:space="preserve">2 高級GIG BAG </t>
    </r>
    <r>
      <rPr>
        <sz val="12"/>
        <rFont val="ＭＳ Ｐ明朝"/>
        <family val="1"/>
        <charset val="128"/>
      </rPr>
      <t>ギグバッグ</t>
    </r>
    <rPh sb="2" eb="4">
      <t xml:space="preserve">コウキュウ </t>
    </rPh>
    <phoneticPr fontId="22"/>
  </si>
  <si>
    <t>ペグ</t>
    <phoneticPr fontId="22"/>
  </si>
  <si>
    <t>2021/7/1から10％コロナチャージ</t>
    <phoneticPr fontId="22"/>
  </si>
  <si>
    <t>オリジナル惑星インレイ＋太陽ロゼッタ</t>
    <rPh sb="5" eb="7">
      <t>ワクセイ</t>
    </rPh>
    <rPh sb="12" eb="14">
      <t>タイヨウ</t>
    </rPh>
    <phoneticPr fontId="22"/>
  </si>
  <si>
    <t>ヘッドハレー彗星</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</si>
</sst>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24" formatCode="\$#,##0_);[Red]\(\$#,##0\)"/>
    <numFmt numFmtId="176" formatCode="\¥#,##0;[Red]&quot;¥-&quot;#,##0"/>
    <numFmt numFmtId="177" formatCode="yyyy/mm/dd"/>
    <numFmt numFmtId="178" formatCode="0_);[Red]\(0\)"/>
  </numFmts>
  <fonts count="48">
    <font>
      <sz val="11"/>
      <color rgb="FF000000"/>
      <name val="ヒラギノ明朝 ProN"/>
      <family val="2"/>
    </font>
    <font>
      <b/>
      <sz val="18"/>
      <color rgb="FF000000"/>
      <name val="ヒラギノ明朝 ProN"/>
      <family val="2"/>
    </font>
    <font>
      <sz val="12"/>
      <color rgb="FF000000"/>
      <name val="Yu Gothic"/>
      <family val="2"/>
      <charset val="128"/>
    </font>
    <font>
      <sz val="12"/>
      <color rgb="FF000000"/>
      <name val="ヒラギノ明朝 ProN"/>
      <family val="2"/>
    </font>
    <font>
      <sz val="11"/>
      <color rgb="FF000000"/>
      <name val="Yu Gothic"/>
      <family val="2"/>
      <charset val="128"/>
    </font>
    <font>
      <sz val="18"/>
      <color rgb="FF000000"/>
      <name val="ヒラギノ明朝 ProN"/>
      <family val="2"/>
    </font>
    <font>
      <sz val="12"/>
      <color rgb="FF000000"/>
      <name val="Yu Gothic"/>
      <family val="3"/>
      <charset val="128"/>
    </font>
    <font>
      <sz val="12"/>
      <name val="Times New Roman"/>
      <family val="1"/>
      <charset val="1"/>
    </font>
    <font>
      <sz val="12"/>
      <name val="ヒラギノ明朝 ProN"/>
      <family val="2"/>
    </font>
    <font>
      <sz val="12"/>
      <name val="ＭＳ Ｐ明朝"/>
      <family val="1"/>
      <charset val="128"/>
    </font>
    <font>
      <sz val="12"/>
      <name val="PMingLiU"/>
      <family val="1"/>
      <charset val="136"/>
    </font>
    <font>
      <sz val="12"/>
      <color rgb="FF000000"/>
      <name val="新細明體"/>
      <family val="1"/>
      <charset val="136"/>
    </font>
    <font>
      <sz val="12"/>
      <name val="MS Mincho"/>
      <family val="1"/>
      <charset val="128"/>
    </font>
    <font>
      <sz val="10"/>
      <color rgb="FF000000"/>
      <name val="Yu Gothic"/>
      <family val="3"/>
      <charset val="128"/>
    </font>
    <font>
      <sz val="10"/>
      <color rgb="FF000000"/>
      <name val="ヒラギノ明朝 ProN"/>
      <family val="2"/>
    </font>
    <font>
      <i/>
      <sz val="11"/>
      <color rgb="FF000000"/>
      <name val="ヒラギノ明朝 ProN"/>
      <family val="2"/>
    </font>
    <font>
      <sz val="9"/>
      <color rgb="FF000000"/>
      <name val="ヒラギノ明朝 ProN"/>
      <family val="2"/>
    </font>
    <font>
      <i/>
      <sz val="11"/>
      <color rgb="FF000000"/>
      <name val="Yu Gothic"/>
      <family val="2"/>
      <charset val="128"/>
    </font>
    <font>
      <sz val="12"/>
      <name val="細明體"/>
      <family val="3"/>
      <charset val="136"/>
    </font>
    <font>
      <sz val="8"/>
      <color rgb="FF000000"/>
      <name val="ヒラギノ明朝 ProN"/>
      <family val="2"/>
    </font>
    <font>
      <b/>
      <sz val="12"/>
      <color rgb="FF000000"/>
      <name val="Yu Gothic"/>
      <family val="3"/>
      <charset val="128"/>
    </font>
    <font>
      <sz val="11"/>
      <color rgb="FF000000"/>
      <name val="ヒラギノ明朝 ProN"/>
      <family val="2"/>
    </font>
    <font>
      <sz val="6"/>
      <name val="Tsukushi A Round Gothic Bold"/>
      <family val="3"/>
      <charset val="128"/>
    </font>
    <font>
      <sz val="12"/>
      <name val="Times New Roman"/>
      <family val="2"/>
    </font>
    <font>
      <sz val="12"/>
      <name val="Times New Roman"/>
      <family val="1"/>
    </font>
    <font>
      <sz val="11"/>
      <color rgb="FF000000"/>
      <name val="MS Mincho"/>
      <family val="1"/>
      <charset val="128"/>
    </font>
    <font>
      <sz val="12"/>
      <color rgb="FF000000"/>
      <name val="Times New Roman"/>
      <family val="1"/>
    </font>
    <font>
      <sz val="12"/>
      <color rgb="FF000000"/>
      <name val="MS Mincho"/>
      <family val="1"/>
      <charset val="128"/>
    </font>
    <font>
      <sz val="12"/>
      <color rgb="FF000000"/>
      <name val="ＭＳ Ｐ明朝"/>
      <family val="1"/>
      <charset val="128"/>
    </font>
    <font>
      <sz val="12"/>
      <name val="Times New Roman"/>
      <family val="3"/>
    </font>
    <font>
      <sz val="6"/>
      <color rgb="FF000000"/>
      <name val="Times New Roman"/>
      <family val="1"/>
    </font>
    <font>
      <sz val="12"/>
      <color rgb="FF000000"/>
      <name val="ヒラギノ明朝 ProN"/>
      <family val="1"/>
      <charset val="128"/>
    </font>
    <font>
      <sz val="12"/>
      <color rgb="FF000000"/>
      <name val="ヒラギノ明朝 ProN"/>
      <family val="2"/>
      <charset val="128"/>
    </font>
    <font>
      <sz val="6"/>
      <color rgb="FF000000"/>
      <name val="ヒラギノ明朝 ProN"/>
      <family val="2"/>
    </font>
    <font>
      <sz val="6"/>
      <name val="Kozuka Gothic Pr6N B"/>
      <family val="3"/>
      <charset val="128"/>
    </font>
    <font>
      <sz val="11"/>
      <color rgb="FF000000"/>
      <name val="Times New Roman"/>
      <family val="1"/>
    </font>
    <font>
      <sz val="11"/>
      <color rgb="FF000000"/>
      <name val="ヒラギノ明朝 ProN"/>
      <family val="1"/>
      <charset val="128"/>
    </font>
    <font>
      <sz val="14"/>
      <color rgb="FF000000"/>
      <name val="Yu Gothic"/>
      <family val="2"/>
      <charset val="128"/>
    </font>
    <font>
      <sz val="12"/>
      <color theme="0"/>
      <name val="Yu Gothic"/>
      <family val="3"/>
      <charset val="128"/>
    </font>
    <font>
      <sz val="11"/>
      <color theme="0"/>
      <name val="Yu Gothic"/>
      <family val="3"/>
      <charset val="128"/>
    </font>
    <font>
      <sz val="12"/>
      <name val="Times New Roman"/>
      <family val="1"/>
      <charset val="128"/>
    </font>
    <font>
      <sz val="10"/>
      <name val="Times New Roman"/>
      <family val="1"/>
      <charset val="1"/>
    </font>
    <font>
      <sz val="10"/>
      <name val="MS Mincho"/>
      <family val="1"/>
      <charset val="128"/>
    </font>
    <font>
      <sz val="10"/>
      <name val="ＭＳ Ｐ明朝"/>
      <family val="1"/>
      <charset val="128"/>
    </font>
    <font>
      <sz val="10"/>
      <name val="細明體"/>
      <family val="3"/>
      <charset val="136"/>
    </font>
    <font>
      <sz val="10"/>
      <name val="Times New Roman"/>
      <family val="1"/>
    </font>
    <font>
      <sz val="12"/>
      <name val="ＭＳ Ｐ明朝"/>
      <family val="1"/>
    </font>
    <font>
      <b/>
      <sz val="14"/>
      <color rgb="FF000000"/>
      <name val="ヒラギノ明朝 ProN"/>
    </font>
  </fonts>
  <fills count="12">
    <fill>
      <patternFill patternType="none"/>
    </fill>
    <fill>
      <patternFill patternType="gray125"/>
    </fill>
    <fill>
      <patternFill patternType="solid">
        <fgColor rgb="FFD9D9D9"/>
        <bgColor rgb="FFDDD9C3"/>
      </patternFill>
    </fill>
    <fill>
      <patternFill patternType="solid">
        <fgColor rgb="FFFFFFFF"/>
        <bgColor rgb="FFEEECE1"/>
      </patternFill>
    </fill>
    <fill>
      <patternFill patternType="solid">
        <fgColor rgb="FFFCD5B5"/>
        <bgColor rgb="FFF2DCDB"/>
      </patternFill>
    </fill>
    <fill>
      <patternFill patternType="solid">
        <fgColor rgb="FFF2DCDB"/>
        <bgColor rgb="FFEEECE1"/>
      </patternFill>
    </fill>
    <fill>
      <patternFill patternType="solid">
        <fgColor rgb="FFEEECE1"/>
        <bgColor rgb="FFDCE6F2"/>
      </patternFill>
    </fill>
    <fill>
      <patternFill patternType="solid">
        <fgColor rgb="FFDCE6F2"/>
        <bgColor rgb="FFEEECE1"/>
      </patternFill>
    </fill>
    <fill>
      <patternFill patternType="solid">
        <fgColor theme="9" tint="0.59999389629810485"/>
        <bgColor rgb="FFDCE6F2"/>
      </patternFill>
    </fill>
    <fill>
      <patternFill patternType="solid">
        <fgColor theme="9" tint="0.59999389629810485"/>
        <bgColor rgb="FFDDD9C3"/>
      </patternFill>
    </fill>
    <fill>
      <patternFill patternType="solid">
        <fgColor theme="5" tint="0.59999389629810485"/>
        <bgColor rgb="FFF2DCDB"/>
      </patternFill>
    </fill>
    <fill>
      <patternFill patternType="solid">
        <fgColor theme="5" tint="0.59999389629810485"/>
        <bgColor indexed="64"/>
      </patternFill>
    </fill>
  </fills>
  <borders count="52">
    <border>
      <left/>
      <right/>
      <top/>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medium">
        <color auto="1"/>
      </right>
      <top/>
      <bottom style="medium">
        <color auto="1"/>
      </bottom>
      <diagonal/>
    </border>
    <border>
      <left style="thin">
        <color auto="1"/>
      </left>
      <right/>
      <top style="thin">
        <color auto="1"/>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medium">
        <color auto="1"/>
      </right>
      <top style="medium">
        <color auto="1"/>
      </top>
      <bottom/>
      <diagonal/>
    </border>
    <border>
      <left/>
      <right/>
      <top style="medium">
        <color auto="1"/>
      </top>
      <bottom style="medium">
        <color auto="1"/>
      </bottom>
      <diagonal/>
    </border>
    <border>
      <left style="thin">
        <color auto="1"/>
      </left>
      <right/>
      <top style="medium">
        <color auto="1"/>
      </top>
      <bottom/>
      <diagonal/>
    </border>
    <border>
      <left style="medium">
        <color auto="1"/>
      </left>
      <right style="thin">
        <color auto="1"/>
      </right>
      <top/>
      <bottom/>
      <diagonal/>
    </border>
    <border>
      <left style="thin">
        <color auto="1"/>
      </left>
      <right/>
      <top/>
      <bottom style="medium">
        <color auto="1"/>
      </bottom>
      <diagonal/>
    </border>
    <border>
      <left style="thin">
        <color auto="1"/>
      </left>
      <right style="medium">
        <color auto="1"/>
      </right>
      <top/>
      <bottom/>
      <diagonal/>
    </border>
    <border>
      <left style="thin">
        <color auto="1"/>
      </left>
      <right style="thin">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top/>
      <bottom/>
      <diagonal/>
    </border>
    <border>
      <left style="thin">
        <color auto="1"/>
      </left>
      <right style="medium">
        <color auto="1"/>
      </right>
      <top style="medium">
        <color auto="1"/>
      </top>
      <bottom style="thin">
        <color auto="1"/>
      </bottom>
      <diagonal/>
    </border>
    <border>
      <left/>
      <right style="thin">
        <color auto="1"/>
      </right>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thin">
        <color auto="1"/>
      </left>
      <right/>
      <top style="thin">
        <color auto="1"/>
      </top>
      <bottom style="thin">
        <color auto="1"/>
      </bottom>
      <diagonal/>
    </border>
    <border>
      <left/>
      <right style="thin">
        <color auto="1"/>
      </right>
      <top/>
      <bottom style="medium">
        <color auto="1"/>
      </bottom>
      <diagonal/>
    </border>
    <border>
      <left/>
      <right/>
      <top style="medium">
        <color auto="1"/>
      </top>
      <bottom/>
      <diagonal/>
    </border>
    <border>
      <left style="medium">
        <color indexed="64"/>
      </left>
      <right/>
      <top style="medium">
        <color indexed="64"/>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medium">
        <color auto="1"/>
      </right>
      <top/>
      <bottom/>
      <diagonal/>
    </border>
    <border>
      <left style="thin">
        <color auto="1"/>
      </left>
      <right/>
      <top style="medium">
        <color auto="1"/>
      </top>
      <bottom style="thin">
        <color auto="1"/>
      </bottom>
      <diagonal/>
    </border>
  </borders>
  <cellStyleXfs count="2">
    <xf numFmtId="0" fontId="0" fillId="0" borderId="0">
      <alignment vertical="center"/>
    </xf>
    <xf numFmtId="176" fontId="21" fillId="0" borderId="0" applyBorder="0" applyProtection="0">
      <alignment vertical="center"/>
    </xf>
  </cellStyleXfs>
  <cellXfs count="264">
    <xf numFmtId="0" fontId="0" fillId="0" borderId="0" xfId="0">
      <alignment vertical="center"/>
    </xf>
    <xf numFmtId="0" fontId="0" fillId="0" borderId="0" xfId="0" applyAlignment="1">
      <alignment horizontal="center" vertical="center"/>
    </xf>
    <xf numFmtId="176" fontId="0" fillId="0" borderId="0" xfId="1" applyFont="1" applyBorder="1" applyAlignment="1" applyProtection="1">
      <alignment horizontal="center" vertical="center"/>
    </xf>
    <xf numFmtId="0" fontId="1" fillId="0" borderId="0" xfId="0" applyFont="1" applyAlignment="1">
      <alignment horizontal="center" vertical="center"/>
    </xf>
    <xf numFmtId="0" fontId="5" fillId="0" borderId="0" xfId="0" applyFont="1" applyAlignment="1">
      <alignment vertical="center"/>
    </xf>
    <xf numFmtId="0" fontId="1" fillId="0" borderId="0" xfId="0" applyFont="1" applyBorder="1" applyAlignment="1">
      <alignment horizontal="center" vertical="center"/>
    </xf>
    <xf numFmtId="0" fontId="4" fillId="2" borderId="4" xfId="0" applyFont="1" applyFill="1" applyBorder="1" applyAlignment="1">
      <alignment horizontal="center" vertical="center"/>
    </xf>
    <xf numFmtId="178" fontId="7" fillId="0" borderId="4" xfId="1" applyNumberFormat="1" applyFont="1" applyBorder="1" applyAlignment="1">
      <alignment vertical="center" wrapText="1"/>
    </xf>
    <xf numFmtId="178" fontId="9" fillId="0" borderId="4" xfId="1" applyNumberFormat="1" applyFont="1" applyBorder="1" applyAlignment="1">
      <alignment horizontal="center" vertical="center" wrapText="1"/>
    </xf>
    <xf numFmtId="176" fontId="4" fillId="0" borderId="4" xfId="1" applyFont="1" applyBorder="1" applyAlignment="1" applyProtection="1">
      <alignment horizontal="center" vertical="center"/>
    </xf>
    <xf numFmtId="0" fontId="4" fillId="2" borderId="6" xfId="0" applyFont="1" applyFill="1" applyBorder="1" applyAlignment="1">
      <alignment horizontal="center" vertical="center"/>
    </xf>
    <xf numFmtId="178" fontId="7" fillId="0" borderId="6" xfId="1" applyNumberFormat="1" applyFont="1" applyBorder="1" applyAlignment="1">
      <alignment vertical="center" wrapText="1"/>
    </xf>
    <xf numFmtId="178" fontId="10" fillId="0" borderId="6" xfId="1" applyNumberFormat="1" applyFont="1" applyBorder="1" applyAlignment="1">
      <alignment horizontal="center" vertical="center" wrapText="1"/>
    </xf>
    <xf numFmtId="176" fontId="4" fillId="0" borderId="6" xfId="1" applyFont="1" applyBorder="1" applyAlignment="1" applyProtection="1">
      <alignment horizontal="center" vertical="center"/>
    </xf>
    <xf numFmtId="178" fontId="9" fillId="0" borderId="6" xfId="1" applyNumberFormat="1" applyFont="1" applyBorder="1" applyAlignment="1">
      <alignment horizontal="center" vertical="center" wrapText="1"/>
    </xf>
    <xf numFmtId="178" fontId="7" fillId="0" borderId="6" xfId="1" applyNumberFormat="1" applyFont="1" applyBorder="1" applyAlignment="1">
      <alignment horizontal="center" vertical="center" wrapText="1"/>
    </xf>
    <xf numFmtId="176" fontId="4" fillId="0" borderId="7" xfId="1" applyFont="1" applyBorder="1" applyAlignment="1" applyProtection="1">
      <alignment horizontal="center" vertical="center"/>
    </xf>
    <xf numFmtId="0" fontId="4" fillId="2" borderId="8" xfId="0" applyFont="1" applyFill="1" applyBorder="1" applyAlignment="1">
      <alignment horizontal="center" vertical="center"/>
    </xf>
    <xf numFmtId="178" fontId="7" fillId="0" borderId="8" xfId="1" applyNumberFormat="1" applyFont="1" applyBorder="1" applyAlignment="1">
      <alignment vertical="center" wrapText="1"/>
    </xf>
    <xf numFmtId="176" fontId="4" fillId="0" borderId="9" xfId="1" applyFont="1" applyBorder="1" applyAlignment="1" applyProtection="1">
      <alignment horizontal="center" vertical="center"/>
    </xf>
    <xf numFmtId="0" fontId="4" fillId="4" borderId="10" xfId="0" applyFont="1" applyFill="1" applyBorder="1" applyAlignment="1">
      <alignment horizontal="center" vertical="center"/>
    </xf>
    <xf numFmtId="176" fontId="4" fillId="4" borderId="10" xfId="1" applyFont="1" applyFill="1" applyBorder="1" applyAlignment="1" applyProtection="1">
      <alignment horizontal="center" vertical="center"/>
    </xf>
    <xf numFmtId="0" fontId="4" fillId="2" borderId="14" xfId="0" applyFont="1" applyFill="1" applyBorder="1" applyAlignment="1">
      <alignment horizontal="center" vertical="center"/>
    </xf>
    <xf numFmtId="178" fontId="7" fillId="0" borderId="14" xfId="1" applyNumberFormat="1" applyFont="1" applyBorder="1" applyAlignment="1">
      <alignment vertical="center" wrapText="1"/>
    </xf>
    <xf numFmtId="178" fontId="9" fillId="0" borderId="14" xfId="1" applyNumberFormat="1" applyFont="1" applyBorder="1" applyAlignment="1">
      <alignment horizontal="center" vertical="center" wrapText="1"/>
    </xf>
    <xf numFmtId="176" fontId="4" fillId="0" borderId="14" xfId="1" applyFont="1" applyBorder="1" applyAlignment="1" applyProtection="1">
      <alignment horizontal="center" vertical="center"/>
    </xf>
    <xf numFmtId="176" fontId="4" fillId="4" borderId="7" xfId="1" applyFont="1" applyFill="1" applyBorder="1" applyAlignment="1" applyProtection="1">
      <alignment horizontal="center" vertical="center"/>
    </xf>
    <xf numFmtId="178" fontId="12" fillId="0" borderId="4" xfId="1" applyNumberFormat="1" applyFont="1" applyBorder="1" applyAlignment="1">
      <alignment horizontal="center" vertical="center" wrapText="1"/>
    </xf>
    <xf numFmtId="178" fontId="12" fillId="0" borderId="6" xfId="1" applyNumberFormat="1" applyFont="1" applyBorder="1" applyAlignment="1">
      <alignment horizontal="center" vertical="center" wrapText="1"/>
    </xf>
    <xf numFmtId="0" fontId="4" fillId="2" borderId="18" xfId="0" applyFont="1" applyFill="1" applyBorder="1" applyAlignment="1">
      <alignment horizontal="center" vertical="center"/>
    </xf>
    <xf numFmtId="178" fontId="7" fillId="0" borderId="18" xfId="1" applyNumberFormat="1" applyFont="1" applyBorder="1" applyAlignment="1">
      <alignment vertical="center" wrapText="1"/>
    </xf>
    <xf numFmtId="176" fontId="4" fillId="0" borderId="18" xfId="1" applyFont="1" applyBorder="1" applyAlignment="1" applyProtection="1">
      <alignment horizontal="center" vertical="center"/>
    </xf>
    <xf numFmtId="178" fontId="7" fillId="0" borderId="14" xfId="1" applyNumberFormat="1" applyFont="1" applyBorder="1" applyAlignment="1">
      <alignment horizontal="center" vertical="center" wrapText="1"/>
    </xf>
    <xf numFmtId="176" fontId="4" fillId="0" borderId="21" xfId="1" applyFont="1" applyBorder="1" applyAlignment="1" applyProtection="1">
      <alignment horizontal="center" vertical="center"/>
    </xf>
    <xf numFmtId="0" fontId="4" fillId="4" borderId="7" xfId="0" applyFont="1" applyFill="1" applyBorder="1" applyAlignment="1">
      <alignment horizontal="center" vertical="center"/>
    </xf>
    <xf numFmtId="178" fontId="10" fillId="0" borderId="18" xfId="1" applyNumberFormat="1" applyFont="1" applyBorder="1" applyAlignment="1">
      <alignment horizontal="center" vertical="center" wrapText="1"/>
    </xf>
    <xf numFmtId="176" fontId="0" fillId="0" borderId="22" xfId="1" applyFont="1" applyBorder="1" applyAlignment="1" applyProtection="1">
      <alignment vertical="center"/>
    </xf>
    <xf numFmtId="178" fontId="12" fillId="0" borderId="14" xfId="1" applyNumberFormat="1" applyFont="1" applyBorder="1" applyAlignment="1">
      <alignment horizontal="center" vertical="center" wrapText="1"/>
    </xf>
    <xf numFmtId="0" fontId="15" fillId="0" borderId="0" xfId="0" applyFont="1" applyAlignment="1">
      <alignment horizontal="center" vertical="center"/>
    </xf>
    <xf numFmtId="176" fontId="4" fillId="0" borderId="8" xfId="1" applyFont="1" applyBorder="1" applyAlignment="1" applyProtection="1">
      <alignment horizontal="center" vertical="center"/>
    </xf>
    <xf numFmtId="0" fontId="4" fillId="5" borderId="4"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8" xfId="0" applyFont="1" applyFill="1" applyBorder="1" applyAlignment="1">
      <alignment horizontal="center" vertical="center"/>
    </xf>
    <xf numFmtId="178" fontId="12" fillId="0" borderId="8" xfId="1" applyNumberFormat="1" applyFont="1" applyBorder="1" applyAlignment="1">
      <alignment horizontal="center" vertical="center" wrapText="1"/>
    </xf>
    <xf numFmtId="0" fontId="4" fillId="5" borderId="14" xfId="0" applyFont="1" applyFill="1" applyBorder="1" applyAlignment="1">
      <alignment horizontal="center" vertical="center"/>
    </xf>
    <xf numFmtId="178" fontId="12" fillId="0" borderId="18" xfId="1" applyNumberFormat="1" applyFont="1" applyBorder="1" applyAlignment="1">
      <alignment horizontal="center" vertical="center" wrapText="1"/>
    </xf>
    <xf numFmtId="0" fontId="4" fillId="6" borderId="6" xfId="0" applyFont="1" applyFill="1" applyBorder="1" applyAlignment="1">
      <alignment horizontal="center" vertical="center"/>
    </xf>
    <xf numFmtId="0" fontId="4" fillId="6" borderId="4" xfId="0" applyFont="1" applyFill="1" applyBorder="1" applyAlignment="1">
      <alignment horizontal="center" vertical="center"/>
    </xf>
    <xf numFmtId="0" fontId="4" fillId="6" borderId="14" xfId="0" applyFont="1" applyFill="1" applyBorder="1" applyAlignment="1">
      <alignment horizontal="center" vertical="center"/>
    </xf>
    <xf numFmtId="176" fontId="4" fillId="4" borderId="32" xfId="1" applyFont="1" applyFill="1" applyBorder="1" applyAlignment="1" applyProtection="1">
      <alignment horizontal="center" vertical="center"/>
    </xf>
    <xf numFmtId="0" fontId="4" fillId="7" borderId="4" xfId="0" applyFont="1" applyFill="1" applyBorder="1" applyAlignment="1">
      <alignment horizontal="center" vertical="center"/>
    </xf>
    <xf numFmtId="0" fontId="4" fillId="7" borderId="6" xfId="0" applyFont="1" applyFill="1" applyBorder="1" applyAlignment="1">
      <alignment horizontal="center" vertical="center"/>
    </xf>
    <xf numFmtId="0" fontId="4" fillId="7" borderId="14" xfId="0" applyFont="1" applyFill="1" applyBorder="1" applyAlignment="1">
      <alignment horizontal="center" vertical="center"/>
    </xf>
    <xf numFmtId="0" fontId="4" fillId="7" borderId="8" xfId="0" applyFont="1" applyFill="1" applyBorder="1" applyAlignment="1">
      <alignment horizontal="center" vertical="center"/>
    </xf>
    <xf numFmtId="176" fontId="4" fillId="0" borderId="4" xfId="1" applyFont="1" applyBorder="1" applyAlignment="1" applyProtection="1">
      <alignment horizontal="center" vertical="center"/>
    </xf>
    <xf numFmtId="176" fontId="4" fillId="0" borderId="6" xfId="1" applyFont="1" applyBorder="1" applyAlignment="1" applyProtection="1">
      <alignment horizontal="center" vertical="center"/>
    </xf>
    <xf numFmtId="176" fontId="4" fillId="0" borderId="14" xfId="1" applyFont="1" applyBorder="1" applyAlignment="1" applyProtection="1">
      <alignment horizontal="center" vertical="center"/>
    </xf>
    <xf numFmtId="178" fontId="7" fillId="0" borderId="8" xfId="1" applyNumberFormat="1" applyFont="1" applyBorder="1" applyAlignment="1">
      <alignment horizontal="center" vertical="center" wrapText="1"/>
    </xf>
    <xf numFmtId="178" fontId="8" fillId="0" borderId="4" xfId="1" applyNumberFormat="1" applyFont="1" applyBorder="1" applyAlignment="1">
      <alignment horizontal="center" vertical="center" wrapText="1"/>
    </xf>
    <xf numFmtId="178" fontId="8" fillId="0" borderId="6" xfId="1" applyNumberFormat="1" applyFont="1" applyBorder="1" applyAlignment="1">
      <alignment horizontal="center" vertical="center" wrapText="1"/>
    </xf>
    <xf numFmtId="176" fontId="0" fillId="0" borderId="25" xfId="1" applyFont="1" applyBorder="1" applyAlignment="1" applyProtection="1">
      <alignment vertical="center"/>
    </xf>
    <xf numFmtId="178" fontId="7" fillId="0" borderId="4" xfId="1" applyNumberFormat="1" applyFont="1" applyBorder="1" applyAlignment="1">
      <alignment horizontal="center" vertical="center" wrapText="1"/>
    </xf>
    <xf numFmtId="0" fontId="0" fillId="4" borderId="7" xfId="0" applyFill="1" applyBorder="1" applyAlignment="1">
      <alignment horizontal="center" vertical="center"/>
    </xf>
    <xf numFmtId="176" fontId="20" fillId="5" borderId="32" xfId="1" applyFont="1" applyFill="1" applyBorder="1" applyAlignment="1" applyProtection="1">
      <alignment horizontal="center" vertical="center"/>
    </xf>
    <xf numFmtId="0" fontId="0" fillId="0" borderId="38" xfId="0" applyFont="1" applyBorder="1" applyAlignment="1">
      <alignment horizontal="center" vertical="center"/>
    </xf>
    <xf numFmtId="176" fontId="0" fillId="0" borderId="23" xfId="1" applyFont="1" applyBorder="1" applyAlignment="1" applyProtection="1">
      <alignment horizontal="center" vertical="center"/>
    </xf>
    <xf numFmtId="0" fontId="0" fillId="0" borderId="31" xfId="0" applyFont="1" applyBorder="1" applyAlignment="1">
      <alignment horizontal="center" wrapText="1"/>
    </xf>
    <xf numFmtId="178" fontId="26" fillId="0" borderId="6" xfId="1" applyNumberFormat="1" applyFont="1" applyBorder="1" applyAlignment="1">
      <alignment vertical="center" wrapText="1"/>
    </xf>
    <xf numFmtId="178" fontId="7" fillId="0" borderId="21" xfId="1" applyNumberFormat="1" applyFont="1" applyBorder="1" applyAlignment="1">
      <alignment horizontal="center" vertical="center" wrapText="1"/>
    </xf>
    <xf numFmtId="0" fontId="0" fillId="0" borderId="6" xfId="0" applyBorder="1" applyAlignment="1">
      <alignment horizontal="center" vertical="center" wrapText="1"/>
    </xf>
    <xf numFmtId="178" fontId="10" fillId="0" borderId="4" xfId="1" applyNumberFormat="1" applyFont="1" applyBorder="1" applyAlignment="1">
      <alignment horizontal="center" vertical="center" wrapText="1"/>
    </xf>
    <xf numFmtId="178" fontId="11" fillId="0" borderId="4" xfId="1" applyNumberFormat="1" applyFont="1" applyBorder="1" applyAlignment="1">
      <alignment vertical="center" wrapText="1"/>
    </xf>
    <xf numFmtId="178" fontId="11" fillId="0" borderId="6" xfId="1" applyNumberFormat="1" applyFont="1" applyBorder="1" applyAlignment="1">
      <alignment vertical="center" wrapText="1"/>
    </xf>
    <xf numFmtId="178" fontId="11" fillId="0" borderId="8" xfId="1" applyNumberFormat="1" applyFont="1" applyBorder="1" applyAlignment="1">
      <alignment vertical="center" wrapText="1"/>
    </xf>
    <xf numFmtId="178" fontId="26" fillId="0" borderId="6" xfId="1" applyNumberFormat="1" applyFont="1" applyBorder="1" applyAlignment="1">
      <alignment horizontal="center" vertical="center" wrapText="1"/>
    </xf>
    <xf numFmtId="178" fontId="26" fillId="0" borderId="14" xfId="1" applyNumberFormat="1" applyFont="1" applyBorder="1" applyAlignment="1">
      <alignment vertical="center" wrapText="1"/>
    </xf>
    <xf numFmtId="178" fontId="26" fillId="0" borderId="14" xfId="1" applyNumberFormat="1" applyFont="1" applyBorder="1" applyAlignment="1">
      <alignment horizontal="center" vertical="center" wrapText="1"/>
    </xf>
    <xf numFmtId="178" fontId="26" fillId="0" borderId="8" xfId="1" applyNumberFormat="1" applyFont="1" applyBorder="1" applyAlignment="1">
      <alignment vertical="center" wrapText="1"/>
    </xf>
    <xf numFmtId="178" fontId="26" fillId="0" borderId="8" xfId="1" applyNumberFormat="1" applyFont="1" applyBorder="1" applyAlignment="1">
      <alignment horizontal="center" vertical="center" wrapText="1"/>
    </xf>
    <xf numFmtId="178" fontId="7" fillId="0" borderId="6" xfId="1" applyNumberFormat="1" applyFont="1" applyFill="1" applyBorder="1" applyAlignment="1">
      <alignment vertical="center" wrapText="1"/>
    </xf>
    <xf numFmtId="176" fontId="2" fillId="0" borderId="10" xfId="1" applyFont="1" applyBorder="1" applyAlignment="1" applyProtection="1">
      <alignment vertical="center" wrapText="1"/>
    </xf>
    <xf numFmtId="176" fontId="6" fillId="0" borderId="50" xfId="1" applyFont="1" applyBorder="1" applyAlignment="1" applyProtection="1">
      <alignment vertical="center" wrapText="1"/>
    </xf>
    <xf numFmtId="0" fontId="19" fillId="0" borderId="41" xfId="0" applyFont="1" applyBorder="1" applyAlignment="1">
      <alignment horizontal="center" wrapText="1"/>
    </xf>
    <xf numFmtId="0" fontId="0" fillId="0" borderId="6" xfId="0" applyBorder="1" applyAlignment="1">
      <alignment horizontal="left" vertical="center"/>
    </xf>
    <xf numFmtId="0" fontId="0" fillId="0" borderId="6" xfId="0" applyBorder="1" applyAlignment="1">
      <alignment horizontal="center" vertical="center"/>
    </xf>
    <xf numFmtId="0" fontId="0" fillId="0" borderId="4" xfId="0" applyBorder="1" applyAlignment="1">
      <alignment horizontal="left" vertical="center"/>
    </xf>
    <xf numFmtId="0" fontId="0" fillId="0" borderId="4" xfId="0" applyBorder="1" applyAlignment="1">
      <alignment horizontal="center" vertical="center"/>
    </xf>
    <xf numFmtId="176" fontId="4" fillId="0" borderId="19" xfId="1" applyFont="1" applyBorder="1" applyAlignment="1" applyProtection="1">
      <alignment horizontal="center" vertical="center"/>
    </xf>
    <xf numFmtId="0" fontId="4" fillId="9" borderId="18" xfId="0" applyFont="1" applyFill="1" applyBorder="1" applyAlignment="1">
      <alignment horizontal="center" vertical="center"/>
    </xf>
    <xf numFmtId="0" fontId="4" fillId="9" borderId="6" xfId="0" applyFont="1" applyFill="1" applyBorder="1" applyAlignment="1">
      <alignment horizontal="center" vertical="center"/>
    </xf>
    <xf numFmtId="0" fontId="4" fillId="9" borderId="14" xfId="0" applyFont="1" applyFill="1" applyBorder="1" applyAlignment="1">
      <alignment horizontal="center" vertical="center"/>
    </xf>
    <xf numFmtId="176" fontId="4" fillId="0" borderId="10" xfId="1" applyFont="1" applyFill="1" applyBorder="1" applyAlignment="1" applyProtection="1">
      <alignment horizontal="center" vertical="center"/>
    </xf>
    <xf numFmtId="0" fontId="4" fillId="9" borderId="4" xfId="0" applyFont="1" applyFill="1" applyBorder="1" applyAlignment="1">
      <alignment horizontal="center" vertical="center"/>
    </xf>
    <xf numFmtId="0" fontId="30" fillId="0" borderId="0" xfId="0" applyFont="1">
      <alignment vertical="center"/>
    </xf>
    <xf numFmtId="24" fontId="0" fillId="0" borderId="0" xfId="0" applyNumberFormat="1">
      <alignment vertical="center"/>
    </xf>
    <xf numFmtId="24" fontId="30" fillId="0" borderId="0" xfId="0" applyNumberFormat="1" applyFont="1">
      <alignment vertical="center"/>
    </xf>
    <xf numFmtId="0" fontId="33" fillId="0" borderId="0" xfId="0" applyFo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9" borderId="31" xfId="0" applyFont="1" applyFill="1" applyBorder="1" applyAlignment="1">
      <alignment horizontal="center" vertical="center"/>
    </xf>
    <xf numFmtId="176" fontId="4" fillId="4" borderId="38" xfId="1" applyFont="1" applyFill="1" applyBorder="1" applyAlignment="1" applyProtection="1">
      <alignment horizontal="center" vertical="center"/>
    </xf>
    <xf numFmtId="0" fontId="4" fillId="10" borderId="38" xfId="0" applyFont="1" applyFill="1" applyBorder="1" applyAlignment="1">
      <alignment horizontal="center" vertical="center"/>
    </xf>
    <xf numFmtId="0" fontId="4" fillId="10" borderId="7" xfId="0" applyFont="1" applyFill="1" applyBorder="1" applyAlignment="1">
      <alignment horizontal="center" vertical="center"/>
    </xf>
    <xf numFmtId="0" fontId="4" fillId="0" borderId="10" xfId="0" applyFont="1" applyFill="1" applyBorder="1" applyAlignment="1">
      <alignment horizontal="center" vertical="center"/>
    </xf>
    <xf numFmtId="0" fontId="4" fillId="4" borderId="33" xfId="0" applyFont="1" applyFill="1" applyBorder="1" applyAlignment="1">
      <alignment horizontal="center" vertical="center"/>
    </xf>
    <xf numFmtId="0" fontId="0" fillId="0" borderId="12" xfId="0" applyBorder="1" applyAlignment="1">
      <alignment horizontal="center" vertical="center"/>
    </xf>
    <xf numFmtId="176" fontId="0" fillId="0" borderId="22" xfId="1" applyFont="1" applyBorder="1" applyAlignment="1" applyProtection="1">
      <alignment horizontal="center" vertical="center"/>
    </xf>
    <xf numFmtId="176" fontId="4" fillId="0" borderId="51" xfId="1" applyFont="1" applyBorder="1" applyAlignment="1" applyProtection="1">
      <alignment horizontal="center" vertical="center"/>
    </xf>
    <xf numFmtId="176" fontId="4" fillId="0" borderId="38" xfId="1" applyFont="1" applyBorder="1" applyAlignment="1" applyProtection="1">
      <alignment horizontal="center" vertical="center"/>
    </xf>
    <xf numFmtId="178" fontId="9" fillId="0" borderId="4" xfId="1" applyNumberFormat="1" applyFont="1" applyBorder="1" applyAlignment="1">
      <alignment vertical="center" wrapText="1"/>
    </xf>
    <xf numFmtId="0" fontId="25" fillId="0" borderId="14" xfId="0" applyFont="1" applyBorder="1" applyAlignment="1">
      <alignment horizontal="center" vertical="center"/>
    </xf>
    <xf numFmtId="176" fontId="4" fillId="0" borderId="39" xfId="1" applyFont="1" applyBorder="1" applyAlignment="1" applyProtection="1">
      <alignment horizontal="center" vertical="center"/>
    </xf>
    <xf numFmtId="177" fontId="37" fillId="0" borderId="0" xfId="1" applyNumberFormat="1" applyFont="1" applyBorder="1" applyAlignment="1" applyProtection="1">
      <alignment horizontal="center" vertical="center"/>
    </xf>
    <xf numFmtId="0" fontId="36" fillId="0" borderId="6" xfId="0" applyFont="1" applyBorder="1" applyAlignment="1">
      <alignment horizontal="center" vertical="center" wrapText="1"/>
    </xf>
    <xf numFmtId="0" fontId="25" fillId="0" borderId="6" xfId="0" applyFont="1" applyBorder="1" applyAlignment="1">
      <alignment horizontal="center" vertical="center" wrapText="1"/>
    </xf>
    <xf numFmtId="176" fontId="4" fillId="0" borderId="6" xfId="1" applyFont="1" applyFill="1" applyBorder="1" applyAlignment="1" applyProtection="1">
      <alignment horizontal="center" vertical="center"/>
    </xf>
    <xf numFmtId="0" fontId="38" fillId="0" borderId="0" xfId="0" applyFont="1" applyAlignment="1">
      <alignment horizontal="right" vertical="center"/>
    </xf>
    <xf numFmtId="176" fontId="39" fillId="0" borderId="0" xfId="1" applyFont="1" applyBorder="1" applyAlignment="1" applyProtection="1">
      <alignment horizontal="left" vertical="center"/>
    </xf>
    <xf numFmtId="0" fontId="4" fillId="2" borderId="31" xfId="0" applyFont="1" applyFill="1" applyBorder="1" applyAlignment="1">
      <alignment horizontal="center" vertical="center"/>
    </xf>
    <xf numFmtId="178" fontId="7" fillId="0" borderId="31" xfId="1" applyNumberFormat="1" applyFont="1" applyBorder="1" applyAlignment="1">
      <alignment vertical="center" wrapText="1"/>
    </xf>
    <xf numFmtId="178" fontId="7" fillId="0" borderId="19" xfId="1" applyNumberFormat="1" applyFont="1" applyBorder="1" applyAlignment="1">
      <alignment horizontal="center" vertical="center" wrapText="1"/>
    </xf>
    <xf numFmtId="178" fontId="7" fillId="0" borderId="31" xfId="1" applyNumberFormat="1" applyFont="1" applyBorder="1" applyAlignment="1">
      <alignment horizontal="center" vertical="center" wrapText="1"/>
    </xf>
    <xf numFmtId="178" fontId="12" fillId="0" borderId="31" xfId="1" applyNumberFormat="1" applyFont="1" applyBorder="1" applyAlignment="1">
      <alignment vertical="center" wrapText="1"/>
    </xf>
    <xf numFmtId="178" fontId="12" fillId="0" borderId="31" xfId="1" applyNumberFormat="1" applyFont="1" applyBorder="1" applyAlignment="1">
      <alignment horizontal="center" vertical="center" wrapText="1"/>
    </xf>
    <xf numFmtId="178" fontId="40" fillId="0" borderId="8" xfId="1" applyNumberFormat="1" applyFont="1" applyBorder="1" applyAlignment="1">
      <alignment horizontal="center" vertical="center" wrapText="1"/>
    </xf>
    <xf numFmtId="0" fontId="4" fillId="9" borderId="8" xfId="0" applyFont="1" applyFill="1" applyBorder="1" applyAlignment="1">
      <alignment horizontal="center" vertical="center"/>
    </xf>
    <xf numFmtId="178" fontId="41" fillId="0" borderId="4" xfId="1" applyNumberFormat="1" applyFont="1" applyBorder="1" applyAlignment="1">
      <alignment vertical="center" wrapText="1"/>
    </xf>
    <xf numFmtId="178" fontId="41" fillId="0" borderId="6" xfId="1" applyNumberFormat="1" applyFont="1" applyBorder="1" applyAlignment="1">
      <alignment vertical="center" wrapText="1"/>
    </xf>
    <xf numFmtId="178" fontId="41" fillId="0" borderId="14" xfId="1" applyNumberFormat="1" applyFont="1" applyBorder="1" applyAlignment="1">
      <alignment vertical="center" wrapText="1"/>
    </xf>
    <xf numFmtId="178" fontId="12" fillId="11" borderId="6" xfId="1" applyNumberFormat="1" applyFont="1" applyFill="1" applyBorder="1" applyAlignment="1">
      <alignment vertical="center" wrapText="1"/>
    </xf>
    <xf numFmtId="176" fontId="47" fillId="0" borderId="0" xfId="1" applyFont="1" applyBorder="1" applyAlignment="1" applyProtection="1">
      <alignment horizontal="center" vertical="center"/>
    </xf>
    <xf numFmtId="176" fontId="4" fillId="0" borderId="5" xfId="1" applyFont="1" applyBorder="1" applyAlignment="1" applyProtection="1">
      <alignment horizontal="center" vertical="center"/>
    </xf>
    <xf numFmtId="176" fontId="4" fillId="0" borderId="20" xfId="1" applyFont="1" applyBorder="1" applyAlignment="1" applyProtection="1">
      <alignment horizontal="center" vertical="center"/>
    </xf>
    <xf numFmtId="176" fontId="4" fillId="0" borderId="10" xfId="1" applyFont="1" applyBorder="1" applyAlignment="1" applyProtection="1">
      <alignment horizontal="center" vertical="center" wrapText="1"/>
    </xf>
    <xf numFmtId="176" fontId="4" fillId="0" borderId="38" xfId="1" applyFont="1" applyBorder="1" applyAlignment="1" applyProtection="1">
      <alignment horizontal="center" vertical="center" wrapText="1"/>
    </xf>
    <xf numFmtId="176" fontId="0" fillId="0" borderId="5" xfId="1" applyFont="1" applyBorder="1" applyAlignment="1" applyProtection="1">
      <alignment horizontal="center" vertical="center"/>
    </xf>
    <xf numFmtId="176" fontId="0" fillId="0" borderId="30" xfId="1" applyFont="1" applyBorder="1" applyAlignment="1" applyProtection="1">
      <alignment horizontal="center" vertical="center"/>
    </xf>
    <xf numFmtId="176" fontId="0" fillId="0" borderId="20" xfId="1" applyFont="1" applyBorder="1" applyAlignment="1" applyProtection="1">
      <alignment horizontal="center" vertical="center"/>
    </xf>
    <xf numFmtId="176" fontId="4" fillId="0" borderId="25" xfId="1" applyFont="1" applyFill="1" applyBorder="1" applyAlignment="1" applyProtection="1">
      <alignment horizontal="center" vertical="center"/>
    </xf>
    <xf numFmtId="176" fontId="4" fillId="0" borderId="22" xfId="1" applyFont="1" applyFill="1" applyBorder="1" applyAlignment="1" applyProtection="1">
      <alignment horizontal="center" vertical="center"/>
    </xf>
    <xf numFmtId="176" fontId="4" fillId="0" borderId="32" xfId="1" applyFont="1" applyFill="1" applyBorder="1" applyAlignment="1" applyProtection="1">
      <alignment horizontal="center" vertical="center"/>
    </xf>
    <xf numFmtId="0" fontId="0" fillId="0" borderId="3" xfId="0" applyFont="1" applyBorder="1" applyAlignment="1">
      <alignment horizontal="center" wrapText="1"/>
    </xf>
    <xf numFmtId="0" fontId="0" fillId="0" borderId="31" xfId="0" applyFont="1" applyBorder="1" applyAlignment="1">
      <alignment horizontal="center" wrapText="1"/>
    </xf>
    <xf numFmtId="0" fontId="0" fillId="0" borderId="29" xfId="0" applyFont="1" applyBorder="1" applyAlignment="1">
      <alignment horizontal="center" wrapText="1"/>
    </xf>
    <xf numFmtId="0" fontId="0" fillId="0" borderId="19" xfId="0" applyFont="1" applyBorder="1" applyAlignment="1">
      <alignment horizontal="center" wrapText="1"/>
    </xf>
    <xf numFmtId="176" fontId="2" fillId="0" borderId="25" xfId="1" applyFont="1" applyBorder="1" applyAlignment="1" applyProtection="1">
      <alignment horizontal="center" vertical="center" wrapText="1"/>
    </xf>
    <xf numFmtId="176" fontId="2" fillId="0" borderId="22" xfId="1" applyFont="1" applyBorder="1" applyAlignment="1" applyProtection="1">
      <alignment horizontal="center" vertical="center" wrapText="1"/>
    </xf>
    <xf numFmtId="176" fontId="2" fillId="0" borderId="32" xfId="1" applyFont="1" applyBorder="1" applyAlignment="1" applyProtection="1">
      <alignment horizontal="center" vertical="center" wrapText="1"/>
    </xf>
    <xf numFmtId="0" fontId="3" fillId="3" borderId="4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176" fontId="4" fillId="0" borderId="50" xfId="1" applyFont="1" applyBorder="1" applyAlignment="1" applyProtection="1">
      <alignment horizontal="center" vertical="center" wrapText="1"/>
    </xf>
    <xf numFmtId="0" fontId="31" fillId="3" borderId="16"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8" borderId="30" xfId="0" applyFont="1" applyFill="1" applyBorder="1" applyAlignment="1">
      <alignment horizontal="center" vertical="center" textRotation="255" wrapText="1"/>
    </xf>
    <xf numFmtId="0" fontId="3" fillId="8" borderId="30" xfId="0" applyFont="1" applyFill="1" applyBorder="1" applyAlignment="1">
      <alignment horizontal="center" vertical="center" textRotation="255"/>
    </xf>
    <xf numFmtId="0" fontId="3" fillId="8" borderId="20" xfId="0" applyFont="1" applyFill="1" applyBorder="1" applyAlignment="1">
      <alignment horizontal="center" vertical="center" textRotation="255"/>
    </xf>
    <xf numFmtId="0" fontId="3" fillId="8" borderId="10" xfId="0" applyFont="1" applyFill="1" applyBorder="1" applyAlignment="1">
      <alignment horizontal="center" vertical="center" textRotation="255" wrapText="1"/>
    </xf>
    <xf numFmtId="0" fontId="3" fillId="8" borderId="50" xfId="0" applyFont="1" applyFill="1" applyBorder="1" applyAlignment="1">
      <alignment horizontal="center" vertical="center" textRotation="255"/>
    </xf>
    <xf numFmtId="0" fontId="3" fillId="8" borderId="38" xfId="0" applyFont="1" applyFill="1" applyBorder="1" applyAlignment="1">
      <alignment horizontal="center" vertical="center" textRotation="255"/>
    </xf>
    <xf numFmtId="0" fontId="32" fillId="0" borderId="2"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16" xfId="0" applyFont="1" applyBorder="1" applyAlignment="1">
      <alignment horizontal="center" vertical="center" wrapText="1"/>
    </xf>
    <xf numFmtId="0" fontId="0" fillId="0" borderId="25" xfId="0" applyFont="1" applyBorder="1" applyAlignment="1">
      <alignment horizontal="center" wrapText="1"/>
    </xf>
    <xf numFmtId="0" fontId="0" fillId="0" borderId="22" xfId="0" applyFont="1" applyBorder="1" applyAlignment="1">
      <alignment horizontal="center" wrapText="1"/>
    </xf>
    <xf numFmtId="0" fontId="0" fillId="0" borderId="32" xfId="0" applyFont="1" applyBorder="1" applyAlignment="1">
      <alignment horizontal="center" wrapText="1"/>
    </xf>
    <xf numFmtId="0" fontId="17" fillId="2" borderId="42"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50" xfId="0" applyFont="1" applyFill="1" applyBorder="1" applyAlignment="1">
      <alignment horizontal="center" vertical="center"/>
    </xf>
    <xf numFmtId="0" fontId="17" fillId="2" borderId="38" xfId="0" applyFont="1" applyFill="1" applyBorder="1" applyAlignment="1">
      <alignment horizontal="center" vertical="center"/>
    </xf>
    <xf numFmtId="0" fontId="17" fillId="2" borderId="28" xfId="0" applyFont="1" applyFill="1" applyBorder="1" applyAlignment="1">
      <alignment horizontal="center" vertical="center"/>
    </xf>
    <xf numFmtId="0" fontId="17" fillId="2" borderId="16" xfId="0" applyFont="1" applyFill="1" applyBorder="1" applyAlignment="1">
      <alignment horizontal="center" vertical="center"/>
    </xf>
    <xf numFmtId="0" fontId="19" fillId="0" borderId="3" xfId="0" applyFont="1" applyBorder="1" applyAlignment="1">
      <alignment horizontal="center" wrapText="1"/>
    </xf>
    <xf numFmtId="0" fontId="19" fillId="0" borderId="17" xfId="0" applyFont="1" applyBorder="1" applyAlignment="1">
      <alignment horizontal="center" wrapText="1"/>
    </xf>
    <xf numFmtId="0" fontId="4" fillId="2" borderId="11" xfId="0" applyFont="1" applyFill="1" applyBorder="1" applyAlignment="1">
      <alignment horizontal="center" vertical="center"/>
    </xf>
    <xf numFmtId="0" fontId="3" fillId="7" borderId="15" xfId="0" applyFont="1" applyFill="1" applyBorder="1" applyAlignment="1">
      <alignment horizontal="center" vertical="center" textRotation="255" wrapText="1"/>
    </xf>
    <xf numFmtId="0" fontId="3" fillId="7" borderId="27" xfId="0" applyFont="1" applyFill="1" applyBorder="1" applyAlignment="1">
      <alignment horizontal="center" vertical="center" textRotation="255" wrapText="1"/>
    </xf>
    <xf numFmtId="0" fontId="3" fillId="0" borderId="33" xfId="0" applyFont="1" applyBorder="1" applyAlignment="1">
      <alignment horizontal="center" vertical="center" wrapText="1"/>
    </xf>
    <xf numFmtId="0" fontId="3" fillId="0" borderId="42" xfId="0" applyFont="1" applyBorder="1" applyAlignment="1">
      <alignment horizontal="center" vertical="center" wrapText="1"/>
    </xf>
    <xf numFmtId="0" fontId="3" fillId="6" borderId="42" xfId="0" applyFont="1" applyFill="1" applyBorder="1" applyAlignment="1">
      <alignment horizontal="center" vertical="center" textRotation="255"/>
    </xf>
    <xf numFmtId="0" fontId="3" fillId="6" borderId="33" xfId="0" applyFont="1" applyFill="1" applyBorder="1" applyAlignment="1">
      <alignment horizontal="center" vertical="center" textRotation="255"/>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6" xfId="0" applyFont="1" applyBorder="1" applyAlignment="1">
      <alignment horizontal="center" vertical="center" wrapText="1"/>
    </xf>
    <xf numFmtId="0" fontId="16" fillId="0" borderId="13" xfId="0" applyFont="1" applyBorder="1" applyAlignment="1">
      <alignment horizontal="center" wrapText="1"/>
    </xf>
    <xf numFmtId="0" fontId="16" fillId="0" borderId="36" xfId="0" applyFont="1" applyBorder="1" applyAlignment="1">
      <alignment horizontal="center" wrapText="1"/>
    </xf>
    <xf numFmtId="0" fontId="16" fillId="0" borderId="0" xfId="0" applyFont="1" applyBorder="1" applyAlignment="1">
      <alignment horizontal="center" wrapText="1"/>
    </xf>
    <xf numFmtId="0" fontId="3" fillId="0" borderId="11" xfId="0" applyFont="1" applyBorder="1" applyAlignment="1">
      <alignment horizontal="center" vertical="center" wrapText="1"/>
    </xf>
    <xf numFmtId="0" fontId="0" fillId="0" borderId="12" xfId="0" applyFont="1" applyBorder="1" applyAlignment="1">
      <alignment horizontal="center" wrapText="1"/>
    </xf>
    <xf numFmtId="0" fontId="0" fillId="0" borderId="17" xfId="0" applyFont="1" applyBorder="1" applyAlignment="1">
      <alignment horizontal="center" wrapText="1"/>
    </xf>
    <xf numFmtId="0" fontId="0" fillId="0" borderId="26" xfId="0" applyFont="1" applyBorder="1" applyAlignment="1">
      <alignment horizontal="center" wrapText="1"/>
    </xf>
    <xf numFmtId="0" fontId="0" fillId="0" borderId="1" xfId="0" applyFont="1" applyBorder="1" applyAlignment="1">
      <alignment horizontal="center" wrapText="1"/>
    </xf>
    <xf numFmtId="0" fontId="4" fillId="2" borderId="42"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2" borderId="33" xfId="0" applyFont="1" applyFill="1" applyBorder="1" applyAlignment="1">
      <alignment horizontal="center" vertical="center"/>
    </xf>
    <xf numFmtId="0" fontId="3" fillId="3" borderId="11" xfId="0" applyFont="1" applyFill="1" applyBorder="1" applyAlignment="1">
      <alignment horizontal="center" vertical="center" wrapText="1"/>
    </xf>
    <xf numFmtId="0" fontId="3" fillId="0" borderId="2" xfId="0" applyFont="1" applyBorder="1" applyAlignment="1">
      <alignment horizontal="center" vertical="center" wrapText="1"/>
    </xf>
    <xf numFmtId="0" fontId="4" fillId="2" borderId="10" xfId="0" applyFont="1" applyFill="1" applyBorder="1" applyAlignment="1">
      <alignment horizontal="center" vertical="center"/>
    </xf>
    <xf numFmtId="0" fontId="4" fillId="2" borderId="50" xfId="0" applyFont="1" applyFill="1" applyBorder="1" applyAlignment="1">
      <alignment horizontal="center" vertical="center"/>
    </xf>
    <xf numFmtId="0" fontId="4" fillId="2" borderId="38" xfId="0" applyFont="1" applyFill="1" applyBorder="1" applyAlignment="1">
      <alignment horizontal="center" vertical="center"/>
    </xf>
    <xf numFmtId="0" fontId="3" fillId="3" borderId="12" xfId="0" applyFont="1" applyFill="1" applyBorder="1" applyAlignment="1">
      <alignment horizontal="center" vertical="center" wrapText="1"/>
    </xf>
    <xf numFmtId="0" fontId="4" fillId="2" borderId="37" xfId="0" applyFont="1" applyFill="1" applyBorder="1" applyAlignment="1">
      <alignment horizontal="center" vertical="center"/>
    </xf>
    <xf numFmtId="0" fontId="27" fillId="3" borderId="11" xfId="0" applyFont="1" applyFill="1" applyBorder="1" applyAlignment="1">
      <alignment horizontal="center" vertical="center" wrapText="1"/>
    </xf>
    <xf numFmtId="0" fontId="0" fillId="0" borderId="24" xfId="0" applyFont="1" applyBorder="1" applyAlignment="1">
      <alignment horizontal="center" wrapText="1"/>
    </xf>
    <xf numFmtId="0" fontId="0" fillId="0" borderId="40" xfId="0" applyFont="1" applyBorder="1" applyAlignment="1">
      <alignment horizontal="center" wrapText="1"/>
    </xf>
    <xf numFmtId="0" fontId="4" fillId="2" borderId="7" xfId="0" applyFont="1" applyFill="1" applyBorder="1" applyAlignment="1">
      <alignment horizontal="center" vertical="center"/>
    </xf>
    <xf numFmtId="0" fontId="3" fillId="3" borderId="17" xfId="0" applyFont="1" applyFill="1" applyBorder="1" applyAlignment="1">
      <alignment horizontal="center" vertical="center" wrapText="1"/>
    </xf>
    <xf numFmtId="0" fontId="0" fillId="0" borderId="13" xfId="0" applyFont="1" applyBorder="1" applyAlignment="1">
      <alignment horizontal="center" wrapText="1"/>
    </xf>
    <xf numFmtId="0" fontId="0" fillId="0" borderId="36" xfId="0" applyFont="1" applyBorder="1" applyAlignment="1">
      <alignment horizontal="center" wrapText="1"/>
    </xf>
    <xf numFmtId="0" fontId="4" fillId="2" borderId="2" xfId="0" applyFont="1" applyFill="1" applyBorder="1" applyAlignment="1">
      <alignment horizontal="center" vertical="center"/>
    </xf>
    <xf numFmtId="176" fontId="0" fillId="0" borderId="23" xfId="1" applyFont="1" applyBorder="1" applyAlignment="1" applyProtection="1">
      <alignment horizontal="center" vertical="center"/>
    </xf>
    <xf numFmtId="176" fontId="6" fillId="0" borderId="22" xfId="1" applyFont="1" applyBorder="1" applyAlignment="1" applyProtection="1">
      <alignment horizontal="center" vertical="center" wrapText="1"/>
    </xf>
    <xf numFmtId="176" fontId="6" fillId="0" borderId="32" xfId="1" applyFont="1" applyBorder="1" applyAlignment="1" applyProtection="1">
      <alignment horizontal="center" vertical="center" wrapText="1"/>
    </xf>
    <xf numFmtId="176" fontId="2" fillId="0" borderId="10" xfId="1" applyFont="1" applyBorder="1" applyAlignment="1" applyProtection="1">
      <alignment horizontal="center" vertical="center" wrapText="1"/>
    </xf>
    <xf numFmtId="176" fontId="6" fillId="0" borderId="50" xfId="1" applyFont="1" applyBorder="1" applyAlignment="1" applyProtection="1">
      <alignment horizontal="center" vertical="center" wrapText="1"/>
    </xf>
    <xf numFmtId="176" fontId="6" fillId="0" borderId="38" xfId="1" applyFont="1" applyBorder="1" applyAlignment="1" applyProtection="1">
      <alignment horizontal="center" vertical="center" wrapText="1"/>
    </xf>
    <xf numFmtId="0" fontId="3" fillId="3" borderId="43"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16" fillId="0" borderId="4" xfId="0" applyFont="1" applyBorder="1" applyAlignment="1">
      <alignment horizontal="center" wrapText="1"/>
    </xf>
    <xf numFmtId="0" fontId="16" fillId="0" borderId="6" xfId="0" applyFont="1" applyBorder="1" applyAlignment="1">
      <alignment horizontal="center" wrapText="1"/>
    </xf>
    <xf numFmtId="0" fontId="16" fillId="0" borderId="39" xfId="0" applyFont="1" applyBorder="1" applyAlignment="1">
      <alignment horizontal="center" wrapText="1"/>
    </xf>
    <xf numFmtId="0" fontId="16" fillId="0" borderId="9" xfId="0" applyFont="1" applyBorder="1" applyAlignment="1">
      <alignment horizontal="center" wrapText="1"/>
    </xf>
    <xf numFmtId="176" fontId="4" fillId="0" borderId="48" xfId="1" applyFont="1" applyBorder="1" applyAlignment="1" applyProtection="1">
      <alignment horizontal="center" vertical="center" wrapText="1"/>
    </xf>
    <xf numFmtId="176" fontId="4" fillId="0" borderId="49" xfId="1" applyFont="1" applyBorder="1" applyAlignment="1" applyProtection="1">
      <alignment horizontal="center" vertical="center" wrapText="1"/>
    </xf>
    <xf numFmtId="176" fontId="0" fillId="0" borderId="35" xfId="1" applyFont="1" applyBorder="1" applyAlignment="1" applyProtection="1">
      <alignment horizontal="center" vertical="center"/>
    </xf>
    <xf numFmtId="176" fontId="0" fillId="0" borderId="45" xfId="1" applyFont="1" applyBorder="1" applyAlignment="1" applyProtection="1">
      <alignment horizontal="center" vertical="center"/>
    </xf>
    <xf numFmtId="176" fontId="0" fillId="0" borderId="47" xfId="1" applyFont="1" applyBorder="1" applyAlignment="1" applyProtection="1">
      <alignment horizontal="center" vertical="center"/>
    </xf>
    <xf numFmtId="0" fontId="4" fillId="2" borderId="34" xfId="0" applyFont="1" applyFill="1" applyBorder="1" applyAlignment="1">
      <alignment horizontal="center" vertical="center"/>
    </xf>
    <xf numFmtId="0" fontId="3" fillId="3" borderId="25"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16" fillId="0" borderId="41" xfId="0" applyFont="1" applyBorder="1" applyAlignment="1">
      <alignment horizontal="center" wrapText="1"/>
    </xf>
    <xf numFmtId="0" fontId="16" fillId="0" borderId="1" xfId="0" applyFont="1" applyBorder="1" applyAlignment="1">
      <alignment horizontal="center" wrapText="1"/>
    </xf>
    <xf numFmtId="0" fontId="4" fillId="2" borderId="16" xfId="0" applyFont="1" applyFill="1" applyBorder="1" applyAlignment="1">
      <alignment horizontal="center" vertical="center"/>
    </xf>
    <xf numFmtId="176" fontId="0" fillId="0" borderId="29" xfId="1" applyFont="1" applyBorder="1" applyAlignment="1" applyProtection="1">
      <alignment horizontal="center" wrapText="1"/>
    </xf>
    <xf numFmtId="176" fontId="0" fillId="0" borderId="15" xfId="1" applyFont="1" applyBorder="1" applyAlignment="1" applyProtection="1">
      <alignment horizontal="center" wrapText="1"/>
    </xf>
    <xf numFmtId="0" fontId="1" fillId="0" borderId="1" xfId="0" applyFont="1" applyBorder="1" applyAlignment="1">
      <alignment horizontal="center" vertical="center"/>
    </xf>
    <xf numFmtId="0" fontId="1" fillId="0" borderId="0" xfId="0" applyFont="1" applyBorder="1" applyAlignment="1">
      <alignment horizontal="center" vertical="center"/>
    </xf>
    <xf numFmtId="0" fontId="2" fillId="0" borderId="0" xfId="0" applyFont="1" applyBorder="1" applyAlignment="1">
      <alignment horizontal="center" vertical="center" wrapText="1"/>
    </xf>
    <xf numFmtId="0" fontId="31" fillId="3" borderId="2"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15" xfId="0" applyFont="1" applyFill="1" applyBorder="1" applyAlignment="1">
      <alignment horizontal="center" vertical="center" wrapText="1"/>
    </xf>
    <xf numFmtId="176" fontId="0" fillId="0" borderId="22" xfId="1" applyFont="1" applyBorder="1" applyAlignment="1" applyProtection="1">
      <alignment horizontal="center" vertical="center"/>
    </xf>
    <xf numFmtId="176" fontId="0" fillId="0" borderId="32" xfId="1" applyFont="1" applyBorder="1" applyAlignment="1" applyProtection="1">
      <alignment horizontal="center" vertical="center"/>
    </xf>
    <xf numFmtId="0" fontId="6" fillId="3" borderId="4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40" xfId="0" applyFont="1" applyFill="1" applyBorder="1" applyAlignment="1">
      <alignment horizontal="center" vertical="center" wrapText="1"/>
    </xf>
    <xf numFmtId="176" fontId="0" fillId="0" borderId="13" xfId="1" applyFont="1" applyBorder="1" applyAlignment="1" applyProtection="1">
      <alignment horizontal="center" wrapText="1"/>
    </xf>
    <xf numFmtId="176" fontId="0" fillId="0" borderId="41" xfId="1" applyFont="1" applyBorder="1" applyAlignment="1" applyProtection="1">
      <alignment horizontal="center" wrapText="1"/>
    </xf>
    <xf numFmtId="0" fontId="3" fillId="3" borderId="4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4" borderId="50" xfId="0" applyFont="1" applyFill="1" applyBorder="1" applyAlignment="1">
      <alignment horizontal="center" vertical="center"/>
    </xf>
    <xf numFmtId="0" fontId="4" fillId="4" borderId="38" xfId="0" applyFont="1" applyFill="1" applyBorder="1" applyAlignment="1">
      <alignment horizontal="center" vertical="center"/>
    </xf>
    <xf numFmtId="176" fontId="4" fillId="4" borderId="50" xfId="1" applyFont="1" applyFill="1" applyBorder="1" applyAlignment="1" applyProtection="1">
      <alignment horizontal="center" vertical="center"/>
    </xf>
    <xf numFmtId="176" fontId="4" fillId="4" borderId="38" xfId="1" applyFont="1" applyFill="1" applyBorder="1" applyAlignment="1" applyProtection="1">
      <alignment horizontal="center"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C25FB"/>
      <rgbColor rgb="FFFFFF00"/>
      <rgbColor rgb="FFFF00FF"/>
      <rgbColor rgb="FF00FFFF"/>
      <rgbColor rgb="FF800000"/>
      <rgbColor rgb="FF008000"/>
      <rgbColor rgb="FF000080"/>
      <rgbColor rgb="FF808000"/>
      <rgbColor rgb="FF800080"/>
      <rgbColor rgb="FF008080"/>
      <rgbColor rgb="FFE6B9B8"/>
      <rgbColor rgb="FF808080"/>
      <rgbColor rgb="FF9999FF"/>
      <rgbColor rgb="FF993366"/>
      <rgbColor rgb="FFEEECE1"/>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DDD9C3"/>
      <rgbColor rgb="FFD7E4BD"/>
      <rgbColor rgb="FFF2DCDB"/>
      <rgbColor rgb="FF99CCFF"/>
      <rgbColor rgb="FFFF99CC"/>
      <rgbColor rgb="FFCC99FF"/>
      <rgbColor rgb="FFFCD5B5"/>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tiff"/></Relationships>
</file>

<file path=xl/drawings/drawing1.xml><?xml version="1.0" encoding="utf-8"?>
<xdr:wsDr xmlns:xdr="http://schemas.openxmlformats.org/drawingml/2006/spreadsheetDrawing" xmlns:a="http://schemas.openxmlformats.org/drawingml/2006/main">
  <xdr:twoCellAnchor editAs="oneCell">
    <xdr:from>
      <xdr:col>2</xdr:col>
      <xdr:colOff>698040</xdr:colOff>
      <xdr:row>0</xdr:row>
      <xdr:rowOff>126000</xdr:rowOff>
    </xdr:from>
    <xdr:to>
      <xdr:col>4</xdr:col>
      <xdr:colOff>45000</xdr:colOff>
      <xdr:row>2</xdr:row>
      <xdr:rowOff>194400</xdr:rowOff>
    </xdr:to>
    <xdr:pic>
      <xdr:nvPicPr>
        <xdr:cNvPr id="2" name="図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2155680" y="126000"/>
          <a:ext cx="1708200" cy="1182600"/>
        </a:xfrm>
        <a:prstGeom prst="rect">
          <a:avLst/>
        </a:prstGeom>
        <a:ln>
          <a:noFill/>
        </a:ln>
      </xdr:spPr>
    </xdr:pic>
    <xdr:clientData/>
  </xdr:twoCellAnchor>
  <xdr:twoCellAnchor editAs="oneCell">
    <xdr:from>
      <xdr:col>4</xdr:col>
      <xdr:colOff>840800</xdr:colOff>
      <xdr:row>108</xdr:row>
      <xdr:rowOff>106920</xdr:rowOff>
    </xdr:from>
    <xdr:to>
      <xdr:col>4</xdr:col>
      <xdr:colOff>2551880</xdr:colOff>
      <xdr:row>108</xdr:row>
      <xdr:rowOff>306000</xdr:rowOff>
    </xdr:to>
    <xdr:pic>
      <xdr:nvPicPr>
        <xdr:cNvPr id="8" name="圖片 9">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a:stretch/>
      </xdr:blipFill>
      <xdr:spPr>
        <a:xfrm>
          <a:off x="4379676" y="35410066"/>
          <a:ext cx="1711080" cy="199080"/>
        </a:xfrm>
        <a:prstGeom prst="rect">
          <a:avLst/>
        </a:prstGeom>
        <a:ln>
          <a:noFill/>
        </a:ln>
      </xdr:spPr>
    </xdr:pic>
    <xdr:clientData/>
  </xdr:twoCellAnchor>
  <xdr:twoCellAnchor editAs="oneCell">
    <xdr:from>
      <xdr:col>4</xdr:col>
      <xdr:colOff>858408</xdr:colOff>
      <xdr:row>109</xdr:row>
      <xdr:rowOff>113401</xdr:rowOff>
    </xdr:from>
    <xdr:to>
      <xdr:col>4</xdr:col>
      <xdr:colOff>2569488</xdr:colOff>
      <xdr:row>109</xdr:row>
      <xdr:rowOff>282961</xdr:rowOff>
    </xdr:to>
    <xdr:pic>
      <xdr:nvPicPr>
        <xdr:cNvPr id="9" name="圖片 10">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3"/>
        <a:stretch/>
      </xdr:blipFill>
      <xdr:spPr>
        <a:xfrm>
          <a:off x="4397284" y="35787558"/>
          <a:ext cx="1711080" cy="169560"/>
        </a:xfrm>
        <a:prstGeom prst="rect">
          <a:avLst/>
        </a:prstGeom>
        <a:ln>
          <a:noFill/>
        </a:ln>
      </xdr:spPr>
    </xdr:pic>
    <xdr:clientData/>
  </xdr:twoCellAnchor>
  <xdr:twoCellAnchor editAs="oneCell">
    <xdr:from>
      <xdr:col>4</xdr:col>
      <xdr:colOff>773870</xdr:colOff>
      <xdr:row>103</xdr:row>
      <xdr:rowOff>104990</xdr:rowOff>
    </xdr:from>
    <xdr:to>
      <xdr:col>4</xdr:col>
      <xdr:colOff>2437070</xdr:colOff>
      <xdr:row>103</xdr:row>
      <xdr:rowOff>299390</xdr:rowOff>
    </xdr:to>
    <xdr:pic>
      <xdr:nvPicPr>
        <xdr:cNvPr id="24" name="圖片 4">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4"/>
        <a:stretch/>
      </xdr:blipFill>
      <xdr:spPr>
        <a:xfrm>
          <a:off x="4312746" y="33553080"/>
          <a:ext cx="1663200" cy="194400"/>
        </a:xfrm>
        <a:prstGeom prst="rect">
          <a:avLst/>
        </a:prstGeom>
        <a:ln>
          <a:noFill/>
        </a:ln>
      </xdr:spPr>
    </xdr:pic>
    <xdr:clientData/>
  </xdr:twoCellAnchor>
  <xdr:twoCellAnchor editAs="oneCell">
    <xdr:from>
      <xdr:col>4</xdr:col>
      <xdr:colOff>782280</xdr:colOff>
      <xdr:row>104</xdr:row>
      <xdr:rowOff>90720</xdr:rowOff>
    </xdr:from>
    <xdr:to>
      <xdr:col>4</xdr:col>
      <xdr:colOff>2493360</xdr:colOff>
      <xdr:row>104</xdr:row>
      <xdr:rowOff>284760</xdr:rowOff>
    </xdr:to>
    <xdr:pic>
      <xdr:nvPicPr>
        <xdr:cNvPr id="25" name="圖片 6">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5"/>
        <a:stretch/>
      </xdr:blipFill>
      <xdr:spPr>
        <a:xfrm>
          <a:off x="4601160" y="32409000"/>
          <a:ext cx="1711080" cy="194040"/>
        </a:xfrm>
        <a:prstGeom prst="rect">
          <a:avLst/>
        </a:prstGeom>
        <a:ln>
          <a:noFill/>
        </a:ln>
      </xdr:spPr>
    </xdr:pic>
    <xdr:clientData/>
  </xdr:twoCellAnchor>
  <xdr:twoCellAnchor editAs="oneCell">
    <xdr:from>
      <xdr:col>4</xdr:col>
      <xdr:colOff>871010</xdr:colOff>
      <xdr:row>110</xdr:row>
      <xdr:rowOff>79200</xdr:rowOff>
    </xdr:from>
    <xdr:to>
      <xdr:col>4</xdr:col>
      <xdr:colOff>2540690</xdr:colOff>
      <xdr:row>110</xdr:row>
      <xdr:rowOff>284400</xdr:rowOff>
    </xdr:to>
    <xdr:pic>
      <xdr:nvPicPr>
        <xdr:cNvPr id="26" name="圖片 3">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6"/>
        <a:stretch/>
      </xdr:blipFill>
      <xdr:spPr>
        <a:xfrm>
          <a:off x="4409886" y="36124369"/>
          <a:ext cx="1669680" cy="205200"/>
        </a:xfrm>
        <a:prstGeom prst="rect">
          <a:avLst/>
        </a:prstGeom>
        <a:ln>
          <a:noFill/>
        </a:ln>
      </xdr:spPr>
    </xdr:pic>
    <xdr:clientData/>
  </xdr:twoCellAnchor>
  <xdr:twoCellAnchor editAs="oneCell">
    <xdr:from>
      <xdr:col>4</xdr:col>
      <xdr:colOff>2474836</xdr:colOff>
      <xdr:row>32</xdr:row>
      <xdr:rowOff>114825</xdr:rowOff>
    </xdr:from>
    <xdr:to>
      <xdr:col>4</xdr:col>
      <xdr:colOff>4622210</xdr:colOff>
      <xdr:row>32</xdr:row>
      <xdr:rowOff>1055505</xdr:rowOff>
    </xdr:to>
    <xdr:pic>
      <xdr:nvPicPr>
        <xdr:cNvPr id="47" name="図 3">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7"/>
        <a:stretch/>
      </xdr:blipFill>
      <xdr:spPr>
        <a:xfrm>
          <a:off x="6033789" y="11500523"/>
          <a:ext cx="2147374" cy="940680"/>
        </a:xfrm>
        <a:prstGeom prst="rect">
          <a:avLst/>
        </a:prstGeom>
        <a:ln>
          <a:noFill/>
        </a:ln>
      </xdr:spPr>
    </xdr:pic>
    <xdr:clientData/>
  </xdr:twoCellAnchor>
  <xdr:twoCellAnchor editAs="oneCell">
    <xdr:from>
      <xdr:col>4</xdr:col>
      <xdr:colOff>2559763</xdr:colOff>
      <xdr:row>33</xdr:row>
      <xdr:rowOff>191976</xdr:rowOff>
    </xdr:from>
    <xdr:to>
      <xdr:col>4</xdr:col>
      <xdr:colOff>4474535</xdr:colOff>
      <xdr:row>33</xdr:row>
      <xdr:rowOff>1068127</xdr:rowOff>
    </xdr:to>
    <xdr:pic>
      <xdr:nvPicPr>
        <xdr:cNvPr id="49" name="図 12">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8"/>
        <a:stretch/>
      </xdr:blipFill>
      <xdr:spPr>
        <a:xfrm>
          <a:off x="6118716" y="12759069"/>
          <a:ext cx="1914772" cy="876151"/>
        </a:xfrm>
        <a:prstGeom prst="rect">
          <a:avLst/>
        </a:prstGeom>
        <a:ln>
          <a:noFill/>
        </a:ln>
        <a:effectLst>
          <a:outerShdw blurRad="203200" dist="38100" dir="2700000" sx="105000" sy="105000" algn="tl" rotWithShape="0">
            <a:srgbClr val="000000">
              <a:alpha val="49000"/>
            </a:srgbClr>
          </a:outerShdw>
        </a:effectLst>
      </xdr:spPr>
    </xdr:pic>
    <xdr:clientData/>
  </xdr:twoCellAnchor>
  <xdr:oneCellAnchor>
    <xdr:from>
      <xdr:col>4</xdr:col>
      <xdr:colOff>881379</xdr:colOff>
      <xdr:row>66</xdr:row>
      <xdr:rowOff>100800</xdr:rowOff>
    </xdr:from>
    <xdr:ext cx="1711080" cy="196200"/>
    <xdr:pic>
      <xdr:nvPicPr>
        <xdr:cNvPr id="58" name="圖片 8">
          <a:extLst>
            <a:ext uri="{FF2B5EF4-FFF2-40B4-BE49-F238E27FC236}">
              <a16:creationId xmlns:a16="http://schemas.microsoft.com/office/drawing/2014/main" id="{B3FD1A0B-26DA-3E4C-852F-AF88DC07A578}"/>
            </a:ext>
          </a:extLst>
        </xdr:cNvPr>
        <xdr:cNvPicPr/>
      </xdr:nvPicPr>
      <xdr:blipFill>
        <a:blip xmlns:r="http://schemas.openxmlformats.org/officeDocument/2006/relationships" r:embed="rId9"/>
        <a:stretch/>
      </xdr:blipFill>
      <xdr:spPr>
        <a:xfrm>
          <a:off x="4420255" y="24644620"/>
          <a:ext cx="1711080" cy="196200"/>
        </a:xfrm>
        <a:prstGeom prst="rect">
          <a:avLst/>
        </a:prstGeom>
        <a:ln>
          <a:noFill/>
        </a:ln>
      </xdr:spPr>
    </xdr:pic>
    <xdr:clientData/>
  </xdr:oneCellAnchor>
  <xdr:oneCellAnchor>
    <xdr:from>
      <xdr:col>4</xdr:col>
      <xdr:colOff>880889</xdr:colOff>
      <xdr:row>67</xdr:row>
      <xdr:rowOff>91440</xdr:rowOff>
    </xdr:from>
    <xdr:ext cx="1663200" cy="194400"/>
    <xdr:pic>
      <xdr:nvPicPr>
        <xdr:cNvPr id="59" name="圖片 4">
          <a:extLst>
            <a:ext uri="{FF2B5EF4-FFF2-40B4-BE49-F238E27FC236}">
              <a16:creationId xmlns:a16="http://schemas.microsoft.com/office/drawing/2014/main" id="{7C7D4E4D-C91E-2B44-9DE8-4A1748197023}"/>
            </a:ext>
          </a:extLst>
        </xdr:cNvPr>
        <xdr:cNvPicPr/>
      </xdr:nvPicPr>
      <xdr:blipFill>
        <a:blip xmlns:r="http://schemas.openxmlformats.org/officeDocument/2006/relationships" r:embed="rId4"/>
        <a:stretch/>
      </xdr:blipFill>
      <xdr:spPr>
        <a:xfrm>
          <a:off x="4419765" y="25006271"/>
          <a:ext cx="1663200" cy="194400"/>
        </a:xfrm>
        <a:prstGeom prst="rect">
          <a:avLst/>
        </a:prstGeom>
        <a:ln>
          <a:noFill/>
        </a:ln>
      </xdr:spPr>
    </xdr:pic>
    <xdr:clientData/>
  </xdr:oneCellAnchor>
  <xdr:oneCellAnchor>
    <xdr:from>
      <xdr:col>4</xdr:col>
      <xdr:colOff>1176980</xdr:colOff>
      <xdr:row>68</xdr:row>
      <xdr:rowOff>106920</xdr:rowOff>
    </xdr:from>
    <xdr:ext cx="1711080" cy="178920"/>
    <xdr:pic>
      <xdr:nvPicPr>
        <xdr:cNvPr id="60" name="圖片 5">
          <a:extLst>
            <a:ext uri="{FF2B5EF4-FFF2-40B4-BE49-F238E27FC236}">
              <a16:creationId xmlns:a16="http://schemas.microsoft.com/office/drawing/2014/main" id="{0F5A9C36-6653-F04B-883F-958C6C5FD9A8}"/>
            </a:ext>
          </a:extLst>
        </xdr:cNvPr>
        <xdr:cNvPicPr/>
      </xdr:nvPicPr>
      <xdr:blipFill>
        <a:blip xmlns:r="http://schemas.openxmlformats.org/officeDocument/2006/relationships" r:embed="rId10"/>
        <a:stretch/>
      </xdr:blipFill>
      <xdr:spPr>
        <a:xfrm>
          <a:off x="4735933" y="26038548"/>
          <a:ext cx="1711080" cy="178920"/>
        </a:xfrm>
        <a:prstGeom prst="rect">
          <a:avLst/>
        </a:prstGeom>
        <a:ln>
          <a:noFill/>
        </a:ln>
      </xdr:spPr>
    </xdr:pic>
    <xdr:clientData/>
  </xdr:oneCellAnchor>
  <xdr:oneCellAnchor>
    <xdr:from>
      <xdr:col>4</xdr:col>
      <xdr:colOff>843840</xdr:colOff>
      <xdr:row>71</xdr:row>
      <xdr:rowOff>100800</xdr:rowOff>
    </xdr:from>
    <xdr:ext cx="1711080" cy="196200"/>
    <xdr:pic>
      <xdr:nvPicPr>
        <xdr:cNvPr id="61" name="圖片 7">
          <a:extLst>
            <a:ext uri="{FF2B5EF4-FFF2-40B4-BE49-F238E27FC236}">
              <a16:creationId xmlns:a16="http://schemas.microsoft.com/office/drawing/2014/main" id="{048B6462-7801-884A-B8F6-8B8F6A94FA0F}"/>
            </a:ext>
          </a:extLst>
        </xdr:cNvPr>
        <xdr:cNvPicPr/>
      </xdr:nvPicPr>
      <xdr:blipFill>
        <a:blip xmlns:r="http://schemas.openxmlformats.org/officeDocument/2006/relationships" r:embed="rId11"/>
        <a:stretch/>
      </xdr:blipFill>
      <xdr:spPr>
        <a:xfrm>
          <a:off x="4382716" y="28354733"/>
          <a:ext cx="1711080" cy="196200"/>
        </a:xfrm>
        <a:prstGeom prst="rect">
          <a:avLst/>
        </a:prstGeom>
        <a:ln>
          <a:noFill/>
        </a:ln>
      </xdr:spPr>
    </xdr:pic>
    <xdr:clientData/>
  </xdr:oneCellAnchor>
  <xdr:oneCellAnchor>
    <xdr:from>
      <xdr:col>4</xdr:col>
      <xdr:colOff>1004640</xdr:colOff>
      <xdr:row>72</xdr:row>
      <xdr:rowOff>91800</xdr:rowOff>
    </xdr:from>
    <xdr:ext cx="1711080" cy="194040"/>
    <xdr:pic>
      <xdr:nvPicPr>
        <xdr:cNvPr id="62" name="圖片 6">
          <a:extLst>
            <a:ext uri="{FF2B5EF4-FFF2-40B4-BE49-F238E27FC236}">
              <a16:creationId xmlns:a16="http://schemas.microsoft.com/office/drawing/2014/main" id="{B384DA97-FC16-064D-8969-3EED7FDE337D}"/>
            </a:ext>
          </a:extLst>
        </xdr:cNvPr>
        <xdr:cNvPicPr/>
      </xdr:nvPicPr>
      <xdr:blipFill>
        <a:blip xmlns:r="http://schemas.openxmlformats.org/officeDocument/2006/relationships" r:embed="rId5"/>
        <a:stretch/>
      </xdr:blipFill>
      <xdr:spPr>
        <a:xfrm>
          <a:off x="4543516" y="26490676"/>
          <a:ext cx="1711080" cy="194040"/>
        </a:xfrm>
        <a:prstGeom prst="rect">
          <a:avLst/>
        </a:prstGeom>
        <a:ln>
          <a:noFill/>
        </a:ln>
      </xdr:spPr>
    </xdr:pic>
    <xdr:clientData/>
  </xdr:oneCellAnchor>
  <xdr:twoCellAnchor editAs="oneCell">
    <xdr:from>
      <xdr:col>4</xdr:col>
      <xdr:colOff>998868</xdr:colOff>
      <xdr:row>73</xdr:row>
      <xdr:rowOff>85618</xdr:rowOff>
    </xdr:from>
    <xdr:to>
      <xdr:col>4</xdr:col>
      <xdr:colOff>2586108</xdr:colOff>
      <xdr:row>73</xdr:row>
      <xdr:rowOff>290818</xdr:rowOff>
    </xdr:to>
    <xdr:pic>
      <xdr:nvPicPr>
        <xdr:cNvPr id="63" name="圖片 3">
          <a:extLst>
            <a:ext uri="{FF2B5EF4-FFF2-40B4-BE49-F238E27FC236}">
              <a16:creationId xmlns:a16="http://schemas.microsoft.com/office/drawing/2014/main" id="{4FDB992C-AEDA-B240-BEDF-2B056C2B2DFC}"/>
            </a:ext>
          </a:extLst>
        </xdr:cNvPr>
        <xdr:cNvPicPr/>
      </xdr:nvPicPr>
      <xdr:blipFill>
        <a:blip xmlns:r="http://schemas.openxmlformats.org/officeDocument/2006/relationships" r:embed="rId6"/>
        <a:stretch/>
      </xdr:blipFill>
      <xdr:spPr>
        <a:xfrm>
          <a:off x="4537744" y="26855506"/>
          <a:ext cx="1587240" cy="205200"/>
        </a:xfrm>
        <a:prstGeom prst="rect">
          <a:avLst/>
        </a:prstGeom>
        <a:ln>
          <a:noFill/>
        </a:ln>
      </xdr:spPr>
    </xdr:pic>
    <xdr:clientData/>
  </xdr:twoCellAnchor>
  <xdr:oneCellAnchor>
    <xdr:from>
      <xdr:col>4</xdr:col>
      <xdr:colOff>829570</xdr:colOff>
      <xdr:row>105</xdr:row>
      <xdr:rowOff>100800</xdr:rowOff>
    </xdr:from>
    <xdr:ext cx="1711080" cy="196200"/>
    <xdr:pic>
      <xdr:nvPicPr>
        <xdr:cNvPr id="89" name="圖片 7">
          <a:extLst>
            <a:ext uri="{FF2B5EF4-FFF2-40B4-BE49-F238E27FC236}">
              <a16:creationId xmlns:a16="http://schemas.microsoft.com/office/drawing/2014/main" id="{8125C2AA-5EAA-874F-A1D3-FA8800E54CC9}"/>
            </a:ext>
          </a:extLst>
        </xdr:cNvPr>
        <xdr:cNvPicPr/>
      </xdr:nvPicPr>
      <xdr:blipFill>
        <a:blip xmlns:r="http://schemas.openxmlformats.org/officeDocument/2006/relationships" r:embed="rId11"/>
        <a:stretch/>
      </xdr:blipFill>
      <xdr:spPr>
        <a:xfrm>
          <a:off x="4368446" y="34290912"/>
          <a:ext cx="1711080" cy="196200"/>
        </a:xfrm>
        <a:prstGeom prst="rect">
          <a:avLst/>
        </a:prstGeom>
        <a:ln>
          <a:noFill/>
        </a:ln>
      </xdr:spPr>
    </xdr:pic>
    <xdr:clientData/>
  </xdr:oneCellAnchor>
  <xdr:oneCellAnchor>
    <xdr:from>
      <xdr:col>4</xdr:col>
      <xdr:colOff>881379</xdr:colOff>
      <xdr:row>75</xdr:row>
      <xdr:rowOff>100800</xdr:rowOff>
    </xdr:from>
    <xdr:ext cx="1711080" cy="196200"/>
    <xdr:pic>
      <xdr:nvPicPr>
        <xdr:cNvPr id="101" name="圖片 8">
          <a:extLst>
            <a:ext uri="{FF2B5EF4-FFF2-40B4-BE49-F238E27FC236}">
              <a16:creationId xmlns:a16="http://schemas.microsoft.com/office/drawing/2014/main" id="{F1A51897-C1FD-394C-8C91-8A27E8195DDB}"/>
            </a:ext>
          </a:extLst>
        </xdr:cNvPr>
        <xdr:cNvPicPr/>
      </xdr:nvPicPr>
      <xdr:blipFill>
        <a:blip xmlns:r="http://schemas.openxmlformats.org/officeDocument/2006/relationships" r:embed="rId9"/>
        <a:stretch/>
      </xdr:blipFill>
      <xdr:spPr>
        <a:xfrm>
          <a:off x="4420255" y="24644620"/>
          <a:ext cx="1711080" cy="196200"/>
        </a:xfrm>
        <a:prstGeom prst="rect">
          <a:avLst/>
        </a:prstGeom>
        <a:ln>
          <a:noFill/>
        </a:ln>
      </xdr:spPr>
    </xdr:pic>
    <xdr:clientData/>
  </xdr:oneCellAnchor>
  <xdr:oneCellAnchor>
    <xdr:from>
      <xdr:col>4</xdr:col>
      <xdr:colOff>880889</xdr:colOff>
      <xdr:row>76</xdr:row>
      <xdr:rowOff>91440</xdr:rowOff>
    </xdr:from>
    <xdr:ext cx="1663200" cy="194400"/>
    <xdr:pic>
      <xdr:nvPicPr>
        <xdr:cNvPr id="102" name="圖片 4">
          <a:extLst>
            <a:ext uri="{FF2B5EF4-FFF2-40B4-BE49-F238E27FC236}">
              <a16:creationId xmlns:a16="http://schemas.microsoft.com/office/drawing/2014/main" id="{5E42B9AF-72B5-464A-B8E8-407283D832EA}"/>
            </a:ext>
          </a:extLst>
        </xdr:cNvPr>
        <xdr:cNvPicPr/>
      </xdr:nvPicPr>
      <xdr:blipFill>
        <a:blip xmlns:r="http://schemas.openxmlformats.org/officeDocument/2006/relationships" r:embed="rId4"/>
        <a:stretch/>
      </xdr:blipFill>
      <xdr:spPr>
        <a:xfrm>
          <a:off x="4419765" y="25006271"/>
          <a:ext cx="1663200" cy="194400"/>
        </a:xfrm>
        <a:prstGeom prst="rect">
          <a:avLst/>
        </a:prstGeom>
        <a:ln>
          <a:noFill/>
        </a:ln>
      </xdr:spPr>
    </xdr:pic>
    <xdr:clientData/>
  </xdr:oneCellAnchor>
  <xdr:oneCellAnchor>
    <xdr:from>
      <xdr:col>4</xdr:col>
      <xdr:colOff>843840</xdr:colOff>
      <xdr:row>80</xdr:row>
      <xdr:rowOff>100800</xdr:rowOff>
    </xdr:from>
    <xdr:ext cx="1711080" cy="196200"/>
    <xdr:pic>
      <xdr:nvPicPr>
        <xdr:cNvPr id="104" name="圖片 7">
          <a:extLst>
            <a:ext uri="{FF2B5EF4-FFF2-40B4-BE49-F238E27FC236}">
              <a16:creationId xmlns:a16="http://schemas.microsoft.com/office/drawing/2014/main" id="{4D01145C-5B48-374F-BC2F-89398ECAD4FA}"/>
            </a:ext>
          </a:extLst>
        </xdr:cNvPr>
        <xdr:cNvPicPr/>
      </xdr:nvPicPr>
      <xdr:blipFill>
        <a:blip xmlns:r="http://schemas.openxmlformats.org/officeDocument/2006/relationships" r:embed="rId11"/>
        <a:stretch/>
      </xdr:blipFill>
      <xdr:spPr>
        <a:xfrm>
          <a:off x="4382716" y="26128665"/>
          <a:ext cx="1711080" cy="196200"/>
        </a:xfrm>
        <a:prstGeom prst="rect">
          <a:avLst/>
        </a:prstGeom>
        <a:ln>
          <a:noFill/>
        </a:ln>
      </xdr:spPr>
    </xdr:pic>
    <xdr:clientData/>
  </xdr:oneCellAnchor>
  <xdr:oneCellAnchor>
    <xdr:from>
      <xdr:col>4</xdr:col>
      <xdr:colOff>1004640</xdr:colOff>
      <xdr:row>81</xdr:row>
      <xdr:rowOff>91800</xdr:rowOff>
    </xdr:from>
    <xdr:ext cx="1711080" cy="194040"/>
    <xdr:pic>
      <xdr:nvPicPr>
        <xdr:cNvPr id="105" name="圖片 6">
          <a:extLst>
            <a:ext uri="{FF2B5EF4-FFF2-40B4-BE49-F238E27FC236}">
              <a16:creationId xmlns:a16="http://schemas.microsoft.com/office/drawing/2014/main" id="{F2F3623F-716B-CE46-8D0B-C83FFC7DCA11}"/>
            </a:ext>
          </a:extLst>
        </xdr:cNvPr>
        <xdr:cNvPicPr/>
      </xdr:nvPicPr>
      <xdr:blipFill>
        <a:blip xmlns:r="http://schemas.openxmlformats.org/officeDocument/2006/relationships" r:embed="rId5"/>
        <a:stretch/>
      </xdr:blipFill>
      <xdr:spPr>
        <a:xfrm>
          <a:off x="4543516" y="26490676"/>
          <a:ext cx="1711080" cy="194040"/>
        </a:xfrm>
        <a:prstGeom prst="rect">
          <a:avLst/>
        </a:prstGeom>
        <a:ln>
          <a:noFill/>
        </a:ln>
      </xdr:spPr>
    </xdr:pic>
    <xdr:clientData/>
  </xdr:oneCellAnchor>
  <xdr:oneCellAnchor>
    <xdr:from>
      <xdr:col>4</xdr:col>
      <xdr:colOff>998868</xdr:colOff>
      <xdr:row>82</xdr:row>
      <xdr:rowOff>85618</xdr:rowOff>
    </xdr:from>
    <xdr:ext cx="1587240" cy="205200"/>
    <xdr:pic>
      <xdr:nvPicPr>
        <xdr:cNvPr id="106" name="圖片 3">
          <a:extLst>
            <a:ext uri="{FF2B5EF4-FFF2-40B4-BE49-F238E27FC236}">
              <a16:creationId xmlns:a16="http://schemas.microsoft.com/office/drawing/2014/main" id="{769A3504-1709-0A41-99C2-42F722E740E9}"/>
            </a:ext>
          </a:extLst>
        </xdr:cNvPr>
        <xdr:cNvPicPr/>
      </xdr:nvPicPr>
      <xdr:blipFill>
        <a:blip xmlns:r="http://schemas.openxmlformats.org/officeDocument/2006/relationships" r:embed="rId6"/>
        <a:stretch/>
      </xdr:blipFill>
      <xdr:spPr>
        <a:xfrm>
          <a:off x="4537744" y="26855506"/>
          <a:ext cx="1587240" cy="205200"/>
        </a:xfrm>
        <a:prstGeom prst="rect">
          <a:avLst/>
        </a:prstGeom>
        <a:ln>
          <a:noFill/>
        </a:ln>
      </xdr:spPr>
    </xdr:pic>
    <xdr:clientData/>
  </xdr:oneCellAnchor>
  <xdr:oneCellAnchor>
    <xdr:from>
      <xdr:col>4</xdr:col>
      <xdr:colOff>881379</xdr:colOff>
      <xdr:row>84</xdr:row>
      <xdr:rowOff>100800</xdr:rowOff>
    </xdr:from>
    <xdr:ext cx="1711080" cy="196200"/>
    <xdr:pic>
      <xdr:nvPicPr>
        <xdr:cNvPr id="107" name="圖片 8">
          <a:extLst>
            <a:ext uri="{FF2B5EF4-FFF2-40B4-BE49-F238E27FC236}">
              <a16:creationId xmlns:a16="http://schemas.microsoft.com/office/drawing/2014/main" id="{81DFCBCA-1B6C-FE44-93C7-319113246EA9}"/>
            </a:ext>
          </a:extLst>
        </xdr:cNvPr>
        <xdr:cNvPicPr/>
      </xdr:nvPicPr>
      <xdr:blipFill>
        <a:blip xmlns:r="http://schemas.openxmlformats.org/officeDocument/2006/relationships" r:embed="rId9"/>
        <a:stretch/>
      </xdr:blipFill>
      <xdr:spPr>
        <a:xfrm>
          <a:off x="4420255" y="24644620"/>
          <a:ext cx="1711080" cy="196200"/>
        </a:xfrm>
        <a:prstGeom prst="rect">
          <a:avLst/>
        </a:prstGeom>
        <a:ln>
          <a:noFill/>
        </a:ln>
      </xdr:spPr>
    </xdr:pic>
    <xdr:clientData/>
  </xdr:oneCellAnchor>
  <xdr:oneCellAnchor>
    <xdr:from>
      <xdr:col>4</xdr:col>
      <xdr:colOff>880889</xdr:colOff>
      <xdr:row>85</xdr:row>
      <xdr:rowOff>91440</xdr:rowOff>
    </xdr:from>
    <xdr:ext cx="1663200" cy="194400"/>
    <xdr:pic>
      <xdr:nvPicPr>
        <xdr:cNvPr id="108" name="圖片 4">
          <a:extLst>
            <a:ext uri="{FF2B5EF4-FFF2-40B4-BE49-F238E27FC236}">
              <a16:creationId xmlns:a16="http://schemas.microsoft.com/office/drawing/2014/main" id="{DD2709B8-C589-5948-944C-BD8E22DF7ADA}"/>
            </a:ext>
          </a:extLst>
        </xdr:cNvPr>
        <xdr:cNvPicPr/>
      </xdr:nvPicPr>
      <xdr:blipFill>
        <a:blip xmlns:r="http://schemas.openxmlformats.org/officeDocument/2006/relationships" r:embed="rId4"/>
        <a:stretch/>
      </xdr:blipFill>
      <xdr:spPr>
        <a:xfrm>
          <a:off x="4419765" y="25006271"/>
          <a:ext cx="1663200" cy="194400"/>
        </a:xfrm>
        <a:prstGeom prst="rect">
          <a:avLst/>
        </a:prstGeom>
        <a:ln>
          <a:noFill/>
        </a:ln>
      </xdr:spPr>
    </xdr:pic>
    <xdr:clientData/>
  </xdr:oneCellAnchor>
  <xdr:oneCellAnchor>
    <xdr:from>
      <xdr:col>4</xdr:col>
      <xdr:colOff>843840</xdr:colOff>
      <xdr:row>89</xdr:row>
      <xdr:rowOff>100800</xdr:rowOff>
    </xdr:from>
    <xdr:ext cx="1711080" cy="196200"/>
    <xdr:pic>
      <xdr:nvPicPr>
        <xdr:cNvPr id="110" name="圖片 7">
          <a:extLst>
            <a:ext uri="{FF2B5EF4-FFF2-40B4-BE49-F238E27FC236}">
              <a16:creationId xmlns:a16="http://schemas.microsoft.com/office/drawing/2014/main" id="{FDDAD40A-35A0-5E48-8C12-490D9DFB97AC}"/>
            </a:ext>
          </a:extLst>
        </xdr:cNvPr>
        <xdr:cNvPicPr/>
      </xdr:nvPicPr>
      <xdr:blipFill>
        <a:blip xmlns:r="http://schemas.openxmlformats.org/officeDocument/2006/relationships" r:embed="rId11"/>
        <a:stretch/>
      </xdr:blipFill>
      <xdr:spPr>
        <a:xfrm>
          <a:off x="4382716" y="26128665"/>
          <a:ext cx="1711080" cy="196200"/>
        </a:xfrm>
        <a:prstGeom prst="rect">
          <a:avLst/>
        </a:prstGeom>
        <a:ln>
          <a:noFill/>
        </a:ln>
      </xdr:spPr>
    </xdr:pic>
    <xdr:clientData/>
  </xdr:oneCellAnchor>
  <xdr:oneCellAnchor>
    <xdr:from>
      <xdr:col>4</xdr:col>
      <xdr:colOff>1004640</xdr:colOff>
      <xdr:row>90</xdr:row>
      <xdr:rowOff>91800</xdr:rowOff>
    </xdr:from>
    <xdr:ext cx="1711080" cy="194040"/>
    <xdr:pic>
      <xdr:nvPicPr>
        <xdr:cNvPr id="111" name="圖片 6">
          <a:extLst>
            <a:ext uri="{FF2B5EF4-FFF2-40B4-BE49-F238E27FC236}">
              <a16:creationId xmlns:a16="http://schemas.microsoft.com/office/drawing/2014/main" id="{A6449537-D776-3042-B12A-70912228DAB7}"/>
            </a:ext>
          </a:extLst>
        </xdr:cNvPr>
        <xdr:cNvPicPr/>
      </xdr:nvPicPr>
      <xdr:blipFill>
        <a:blip xmlns:r="http://schemas.openxmlformats.org/officeDocument/2006/relationships" r:embed="rId5"/>
        <a:stretch/>
      </xdr:blipFill>
      <xdr:spPr>
        <a:xfrm>
          <a:off x="4543516" y="26490676"/>
          <a:ext cx="1711080" cy="194040"/>
        </a:xfrm>
        <a:prstGeom prst="rect">
          <a:avLst/>
        </a:prstGeom>
        <a:ln>
          <a:noFill/>
        </a:ln>
      </xdr:spPr>
    </xdr:pic>
    <xdr:clientData/>
  </xdr:oneCellAnchor>
  <xdr:oneCellAnchor>
    <xdr:from>
      <xdr:col>4</xdr:col>
      <xdr:colOff>998868</xdr:colOff>
      <xdr:row>91</xdr:row>
      <xdr:rowOff>85618</xdr:rowOff>
    </xdr:from>
    <xdr:ext cx="1587240" cy="205200"/>
    <xdr:pic>
      <xdr:nvPicPr>
        <xdr:cNvPr id="112" name="圖片 3">
          <a:extLst>
            <a:ext uri="{FF2B5EF4-FFF2-40B4-BE49-F238E27FC236}">
              <a16:creationId xmlns:a16="http://schemas.microsoft.com/office/drawing/2014/main" id="{C1B3DB8B-AAFD-0F43-90B0-106E0560D7C8}"/>
            </a:ext>
          </a:extLst>
        </xdr:cNvPr>
        <xdr:cNvPicPr/>
      </xdr:nvPicPr>
      <xdr:blipFill>
        <a:blip xmlns:r="http://schemas.openxmlformats.org/officeDocument/2006/relationships" r:embed="rId6"/>
        <a:stretch/>
      </xdr:blipFill>
      <xdr:spPr>
        <a:xfrm>
          <a:off x="4537744" y="26855506"/>
          <a:ext cx="1587240" cy="205200"/>
        </a:xfrm>
        <a:prstGeom prst="rect">
          <a:avLst/>
        </a:prstGeom>
        <a:ln>
          <a:noFill/>
        </a:ln>
      </xdr:spPr>
    </xdr:pic>
    <xdr:clientData/>
  </xdr:oneCellAnchor>
  <xdr:oneCellAnchor>
    <xdr:from>
      <xdr:col>4</xdr:col>
      <xdr:colOff>840800</xdr:colOff>
      <xdr:row>117</xdr:row>
      <xdr:rowOff>106920</xdr:rowOff>
    </xdr:from>
    <xdr:ext cx="1711080" cy="199080"/>
    <xdr:pic>
      <xdr:nvPicPr>
        <xdr:cNvPr id="113" name="圖片 9">
          <a:extLst>
            <a:ext uri="{FF2B5EF4-FFF2-40B4-BE49-F238E27FC236}">
              <a16:creationId xmlns:a16="http://schemas.microsoft.com/office/drawing/2014/main" id="{AAFC5B40-5E69-F34E-AE5A-9B1166E08A9F}"/>
            </a:ext>
          </a:extLst>
        </xdr:cNvPr>
        <xdr:cNvPicPr/>
      </xdr:nvPicPr>
      <xdr:blipFill>
        <a:blip xmlns:r="http://schemas.openxmlformats.org/officeDocument/2006/relationships" r:embed="rId2"/>
        <a:stretch/>
      </xdr:blipFill>
      <xdr:spPr>
        <a:xfrm>
          <a:off x="4399753" y="35268199"/>
          <a:ext cx="1711080" cy="199080"/>
        </a:xfrm>
        <a:prstGeom prst="rect">
          <a:avLst/>
        </a:prstGeom>
        <a:ln>
          <a:noFill/>
        </a:ln>
      </xdr:spPr>
    </xdr:pic>
    <xdr:clientData/>
  </xdr:oneCellAnchor>
  <xdr:oneCellAnchor>
    <xdr:from>
      <xdr:col>4</xdr:col>
      <xdr:colOff>858408</xdr:colOff>
      <xdr:row>118</xdr:row>
      <xdr:rowOff>113401</xdr:rowOff>
    </xdr:from>
    <xdr:ext cx="1711080" cy="169560"/>
    <xdr:pic>
      <xdr:nvPicPr>
        <xdr:cNvPr id="114" name="圖片 10">
          <a:extLst>
            <a:ext uri="{FF2B5EF4-FFF2-40B4-BE49-F238E27FC236}">
              <a16:creationId xmlns:a16="http://schemas.microsoft.com/office/drawing/2014/main" id="{619BDFCF-E131-B04A-A0F0-DAD2784A2CFB}"/>
            </a:ext>
          </a:extLst>
        </xdr:cNvPr>
        <xdr:cNvPicPr/>
      </xdr:nvPicPr>
      <xdr:blipFill>
        <a:blip xmlns:r="http://schemas.openxmlformats.org/officeDocument/2006/relationships" r:embed="rId3"/>
        <a:stretch/>
      </xdr:blipFill>
      <xdr:spPr>
        <a:xfrm>
          <a:off x="4417361" y="35643866"/>
          <a:ext cx="1711080" cy="169560"/>
        </a:xfrm>
        <a:prstGeom prst="rect">
          <a:avLst/>
        </a:prstGeom>
        <a:ln>
          <a:noFill/>
        </a:ln>
      </xdr:spPr>
    </xdr:pic>
    <xdr:clientData/>
  </xdr:oneCellAnchor>
  <xdr:oneCellAnchor>
    <xdr:from>
      <xdr:col>4</xdr:col>
      <xdr:colOff>773870</xdr:colOff>
      <xdr:row>112</xdr:row>
      <xdr:rowOff>104990</xdr:rowOff>
    </xdr:from>
    <xdr:ext cx="1663200" cy="194400"/>
    <xdr:pic>
      <xdr:nvPicPr>
        <xdr:cNvPr id="115" name="圖片 4">
          <a:extLst>
            <a:ext uri="{FF2B5EF4-FFF2-40B4-BE49-F238E27FC236}">
              <a16:creationId xmlns:a16="http://schemas.microsoft.com/office/drawing/2014/main" id="{194DEE89-7095-A341-838B-1461DCECC409}"/>
            </a:ext>
          </a:extLst>
        </xdr:cNvPr>
        <xdr:cNvPicPr/>
      </xdr:nvPicPr>
      <xdr:blipFill>
        <a:blip xmlns:r="http://schemas.openxmlformats.org/officeDocument/2006/relationships" r:embed="rId4"/>
        <a:stretch/>
      </xdr:blipFill>
      <xdr:spPr>
        <a:xfrm>
          <a:off x="4332823" y="33420339"/>
          <a:ext cx="1663200" cy="194400"/>
        </a:xfrm>
        <a:prstGeom prst="rect">
          <a:avLst/>
        </a:prstGeom>
        <a:ln>
          <a:noFill/>
        </a:ln>
      </xdr:spPr>
    </xdr:pic>
    <xdr:clientData/>
  </xdr:oneCellAnchor>
  <xdr:oneCellAnchor>
    <xdr:from>
      <xdr:col>4</xdr:col>
      <xdr:colOff>782280</xdr:colOff>
      <xdr:row>113</xdr:row>
      <xdr:rowOff>90720</xdr:rowOff>
    </xdr:from>
    <xdr:ext cx="1711080" cy="194040"/>
    <xdr:pic>
      <xdr:nvPicPr>
        <xdr:cNvPr id="116" name="圖片 6">
          <a:extLst>
            <a:ext uri="{FF2B5EF4-FFF2-40B4-BE49-F238E27FC236}">
              <a16:creationId xmlns:a16="http://schemas.microsoft.com/office/drawing/2014/main" id="{A890390F-80F0-F541-992E-1B98605B67FA}"/>
            </a:ext>
          </a:extLst>
        </xdr:cNvPr>
        <xdr:cNvPicPr/>
      </xdr:nvPicPr>
      <xdr:blipFill>
        <a:blip xmlns:r="http://schemas.openxmlformats.org/officeDocument/2006/relationships" r:embed="rId5"/>
        <a:stretch/>
      </xdr:blipFill>
      <xdr:spPr>
        <a:xfrm>
          <a:off x="4341233" y="33775255"/>
          <a:ext cx="1711080" cy="194040"/>
        </a:xfrm>
        <a:prstGeom prst="rect">
          <a:avLst/>
        </a:prstGeom>
        <a:ln>
          <a:noFill/>
        </a:ln>
      </xdr:spPr>
    </xdr:pic>
    <xdr:clientData/>
  </xdr:oneCellAnchor>
  <xdr:oneCellAnchor>
    <xdr:from>
      <xdr:col>4</xdr:col>
      <xdr:colOff>871010</xdr:colOff>
      <xdr:row>119</xdr:row>
      <xdr:rowOff>79200</xdr:rowOff>
    </xdr:from>
    <xdr:ext cx="1669680" cy="205200"/>
    <xdr:pic>
      <xdr:nvPicPr>
        <xdr:cNvPr id="117" name="圖片 3">
          <a:extLst>
            <a:ext uri="{FF2B5EF4-FFF2-40B4-BE49-F238E27FC236}">
              <a16:creationId xmlns:a16="http://schemas.microsoft.com/office/drawing/2014/main" id="{87DED203-08D0-FD4E-83BE-18DEC3C96D84}"/>
            </a:ext>
          </a:extLst>
        </xdr:cNvPr>
        <xdr:cNvPicPr/>
      </xdr:nvPicPr>
      <xdr:blipFill>
        <a:blip xmlns:r="http://schemas.openxmlformats.org/officeDocument/2006/relationships" r:embed="rId6"/>
        <a:stretch/>
      </xdr:blipFill>
      <xdr:spPr>
        <a:xfrm>
          <a:off x="4429963" y="35978851"/>
          <a:ext cx="1669680" cy="205200"/>
        </a:xfrm>
        <a:prstGeom prst="rect">
          <a:avLst/>
        </a:prstGeom>
        <a:ln>
          <a:noFill/>
        </a:ln>
      </xdr:spPr>
    </xdr:pic>
    <xdr:clientData/>
  </xdr:oneCellAnchor>
  <xdr:oneCellAnchor>
    <xdr:from>
      <xdr:col>4</xdr:col>
      <xdr:colOff>829570</xdr:colOff>
      <xdr:row>114</xdr:row>
      <xdr:rowOff>100800</xdr:rowOff>
    </xdr:from>
    <xdr:ext cx="1711080" cy="196200"/>
    <xdr:pic>
      <xdr:nvPicPr>
        <xdr:cNvPr id="119" name="圖片 7">
          <a:extLst>
            <a:ext uri="{FF2B5EF4-FFF2-40B4-BE49-F238E27FC236}">
              <a16:creationId xmlns:a16="http://schemas.microsoft.com/office/drawing/2014/main" id="{7D5D3226-A48E-4E43-8594-580FD5910913}"/>
            </a:ext>
          </a:extLst>
        </xdr:cNvPr>
        <xdr:cNvPicPr/>
      </xdr:nvPicPr>
      <xdr:blipFill>
        <a:blip xmlns:r="http://schemas.openxmlformats.org/officeDocument/2006/relationships" r:embed="rId11"/>
        <a:stretch/>
      </xdr:blipFill>
      <xdr:spPr>
        <a:xfrm>
          <a:off x="4388523" y="34154521"/>
          <a:ext cx="1711080" cy="196200"/>
        </a:xfrm>
        <a:prstGeom prst="rect">
          <a:avLst/>
        </a:prstGeom>
        <a:ln>
          <a:noFill/>
        </a:ln>
      </xdr:spPr>
    </xdr:pic>
    <xdr:clientData/>
  </xdr:oneCellAnchor>
  <xdr:oneCellAnchor>
    <xdr:from>
      <xdr:col>4</xdr:col>
      <xdr:colOff>840800</xdr:colOff>
      <xdr:row>126</xdr:row>
      <xdr:rowOff>106920</xdr:rowOff>
    </xdr:from>
    <xdr:ext cx="1711080" cy="199080"/>
    <xdr:pic>
      <xdr:nvPicPr>
        <xdr:cNvPr id="120" name="圖片 9">
          <a:extLst>
            <a:ext uri="{FF2B5EF4-FFF2-40B4-BE49-F238E27FC236}">
              <a16:creationId xmlns:a16="http://schemas.microsoft.com/office/drawing/2014/main" id="{3274E8D6-21B2-9C45-AEAA-BF540F9C1F55}"/>
            </a:ext>
          </a:extLst>
        </xdr:cNvPr>
        <xdr:cNvPicPr/>
      </xdr:nvPicPr>
      <xdr:blipFill>
        <a:blip xmlns:r="http://schemas.openxmlformats.org/officeDocument/2006/relationships" r:embed="rId2"/>
        <a:stretch/>
      </xdr:blipFill>
      <xdr:spPr>
        <a:xfrm>
          <a:off x="4399753" y="38590873"/>
          <a:ext cx="1711080" cy="199080"/>
        </a:xfrm>
        <a:prstGeom prst="rect">
          <a:avLst/>
        </a:prstGeom>
        <a:ln>
          <a:noFill/>
        </a:ln>
      </xdr:spPr>
    </xdr:pic>
    <xdr:clientData/>
  </xdr:oneCellAnchor>
  <xdr:oneCellAnchor>
    <xdr:from>
      <xdr:col>4</xdr:col>
      <xdr:colOff>858408</xdr:colOff>
      <xdr:row>127</xdr:row>
      <xdr:rowOff>113401</xdr:rowOff>
    </xdr:from>
    <xdr:ext cx="1711080" cy="169560"/>
    <xdr:pic>
      <xdr:nvPicPr>
        <xdr:cNvPr id="121" name="圖片 10">
          <a:extLst>
            <a:ext uri="{FF2B5EF4-FFF2-40B4-BE49-F238E27FC236}">
              <a16:creationId xmlns:a16="http://schemas.microsoft.com/office/drawing/2014/main" id="{285CF90F-D879-8047-BFBD-C8DB32F54357}"/>
            </a:ext>
          </a:extLst>
        </xdr:cNvPr>
        <xdr:cNvPicPr/>
      </xdr:nvPicPr>
      <xdr:blipFill>
        <a:blip xmlns:r="http://schemas.openxmlformats.org/officeDocument/2006/relationships" r:embed="rId3"/>
        <a:stretch/>
      </xdr:blipFill>
      <xdr:spPr>
        <a:xfrm>
          <a:off x="4417361" y="38966541"/>
          <a:ext cx="1711080" cy="169560"/>
        </a:xfrm>
        <a:prstGeom prst="rect">
          <a:avLst/>
        </a:prstGeom>
        <a:ln>
          <a:noFill/>
        </a:ln>
      </xdr:spPr>
    </xdr:pic>
    <xdr:clientData/>
  </xdr:oneCellAnchor>
  <xdr:oneCellAnchor>
    <xdr:from>
      <xdr:col>4</xdr:col>
      <xdr:colOff>773870</xdr:colOff>
      <xdr:row>121</xdr:row>
      <xdr:rowOff>104990</xdr:rowOff>
    </xdr:from>
    <xdr:ext cx="1663200" cy="194400"/>
    <xdr:pic>
      <xdr:nvPicPr>
        <xdr:cNvPr id="122" name="圖片 4">
          <a:extLst>
            <a:ext uri="{FF2B5EF4-FFF2-40B4-BE49-F238E27FC236}">
              <a16:creationId xmlns:a16="http://schemas.microsoft.com/office/drawing/2014/main" id="{F2291384-3716-B94E-9C0D-53FE4C73AB8E}"/>
            </a:ext>
          </a:extLst>
        </xdr:cNvPr>
        <xdr:cNvPicPr/>
      </xdr:nvPicPr>
      <xdr:blipFill>
        <a:blip xmlns:r="http://schemas.openxmlformats.org/officeDocument/2006/relationships" r:embed="rId4"/>
        <a:stretch/>
      </xdr:blipFill>
      <xdr:spPr>
        <a:xfrm>
          <a:off x="4332823" y="36743013"/>
          <a:ext cx="1663200" cy="194400"/>
        </a:xfrm>
        <a:prstGeom prst="rect">
          <a:avLst/>
        </a:prstGeom>
        <a:ln>
          <a:noFill/>
        </a:ln>
      </xdr:spPr>
    </xdr:pic>
    <xdr:clientData/>
  </xdr:oneCellAnchor>
  <xdr:oneCellAnchor>
    <xdr:from>
      <xdr:col>4</xdr:col>
      <xdr:colOff>782280</xdr:colOff>
      <xdr:row>122</xdr:row>
      <xdr:rowOff>90720</xdr:rowOff>
    </xdr:from>
    <xdr:ext cx="1711080" cy="194040"/>
    <xdr:pic>
      <xdr:nvPicPr>
        <xdr:cNvPr id="123" name="圖片 6">
          <a:extLst>
            <a:ext uri="{FF2B5EF4-FFF2-40B4-BE49-F238E27FC236}">
              <a16:creationId xmlns:a16="http://schemas.microsoft.com/office/drawing/2014/main" id="{D6884841-2436-3D4D-8331-E6B3B3C119A1}"/>
            </a:ext>
          </a:extLst>
        </xdr:cNvPr>
        <xdr:cNvPicPr/>
      </xdr:nvPicPr>
      <xdr:blipFill>
        <a:blip xmlns:r="http://schemas.openxmlformats.org/officeDocument/2006/relationships" r:embed="rId5"/>
        <a:stretch/>
      </xdr:blipFill>
      <xdr:spPr>
        <a:xfrm>
          <a:off x="4341233" y="37097929"/>
          <a:ext cx="1711080" cy="194040"/>
        </a:xfrm>
        <a:prstGeom prst="rect">
          <a:avLst/>
        </a:prstGeom>
        <a:ln>
          <a:noFill/>
        </a:ln>
      </xdr:spPr>
    </xdr:pic>
    <xdr:clientData/>
  </xdr:oneCellAnchor>
  <xdr:oneCellAnchor>
    <xdr:from>
      <xdr:col>4</xdr:col>
      <xdr:colOff>871010</xdr:colOff>
      <xdr:row>128</xdr:row>
      <xdr:rowOff>79200</xdr:rowOff>
    </xdr:from>
    <xdr:ext cx="1669680" cy="205200"/>
    <xdr:pic>
      <xdr:nvPicPr>
        <xdr:cNvPr id="124" name="圖片 3">
          <a:extLst>
            <a:ext uri="{FF2B5EF4-FFF2-40B4-BE49-F238E27FC236}">
              <a16:creationId xmlns:a16="http://schemas.microsoft.com/office/drawing/2014/main" id="{D3471921-0267-F44A-8049-4C06414A9224}"/>
            </a:ext>
          </a:extLst>
        </xdr:cNvPr>
        <xdr:cNvPicPr/>
      </xdr:nvPicPr>
      <xdr:blipFill>
        <a:blip xmlns:r="http://schemas.openxmlformats.org/officeDocument/2006/relationships" r:embed="rId6"/>
        <a:stretch/>
      </xdr:blipFill>
      <xdr:spPr>
        <a:xfrm>
          <a:off x="4429963" y="39301526"/>
          <a:ext cx="1669680" cy="205200"/>
        </a:xfrm>
        <a:prstGeom prst="rect">
          <a:avLst/>
        </a:prstGeom>
        <a:ln>
          <a:noFill/>
        </a:ln>
      </xdr:spPr>
    </xdr:pic>
    <xdr:clientData/>
  </xdr:oneCellAnchor>
  <xdr:oneCellAnchor>
    <xdr:from>
      <xdr:col>4</xdr:col>
      <xdr:colOff>829570</xdr:colOff>
      <xdr:row>123</xdr:row>
      <xdr:rowOff>100800</xdr:rowOff>
    </xdr:from>
    <xdr:ext cx="1711080" cy="196200"/>
    <xdr:pic>
      <xdr:nvPicPr>
        <xdr:cNvPr id="126" name="圖片 7">
          <a:extLst>
            <a:ext uri="{FF2B5EF4-FFF2-40B4-BE49-F238E27FC236}">
              <a16:creationId xmlns:a16="http://schemas.microsoft.com/office/drawing/2014/main" id="{EB0984F5-174C-D546-8C96-3E71D92AACD0}"/>
            </a:ext>
          </a:extLst>
        </xdr:cNvPr>
        <xdr:cNvPicPr/>
      </xdr:nvPicPr>
      <xdr:blipFill>
        <a:blip xmlns:r="http://schemas.openxmlformats.org/officeDocument/2006/relationships" r:embed="rId11"/>
        <a:stretch/>
      </xdr:blipFill>
      <xdr:spPr>
        <a:xfrm>
          <a:off x="4388523" y="37477195"/>
          <a:ext cx="1711080" cy="196200"/>
        </a:xfrm>
        <a:prstGeom prst="rect">
          <a:avLst/>
        </a:prstGeom>
        <a:ln>
          <a:noFill/>
        </a:ln>
      </xdr:spPr>
    </xdr:pic>
    <xdr:clientData/>
  </xdr:oneCellAnchor>
  <xdr:oneCellAnchor>
    <xdr:from>
      <xdr:col>4</xdr:col>
      <xdr:colOff>840800</xdr:colOff>
      <xdr:row>135</xdr:row>
      <xdr:rowOff>106920</xdr:rowOff>
    </xdr:from>
    <xdr:ext cx="1711080" cy="199080"/>
    <xdr:pic>
      <xdr:nvPicPr>
        <xdr:cNvPr id="127" name="圖片 9">
          <a:extLst>
            <a:ext uri="{FF2B5EF4-FFF2-40B4-BE49-F238E27FC236}">
              <a16:creationId xmlns:a16="http://schemas.microsoft.com/office/drawing/2014/main" id="{3FB4BA3D-3129-3F40-BCAD-B0A16640368E}"/>
            </a:ext>
          </a:extLst>
        </xdr:cNvPr>
        <xdr:cNvPicPr/>
      </xdr:nvPicPr>
      <xdr:blipFill>
        <a:blip xmlns:r="http://schemas.openxmlformats.org/officeDocument/2006/relationships" r:embed="rId2"/>
        <a:stretch/>
      </xdr:blipFill>
      <xdr:spPr>
        <a:xfrm>
          <a:off x="4399753" y="38590873"/>
          <a:ext cx="1711080" cy="199080"/>
        </a:xfrm>
        <a:prstGeom prst="rect">
          <a:avLst/>
        </a:prstGeom>
        <a:ln>
          <a:noFill/>
        </a:ln>
      </xdr:spPr>
    </xdr:pic>
    <xdr:clientData/>
  </xdr:oneCellAnchor>
  <xdr:oneCellAnchor>
    <xdr:from>
      <xdr:col>4</xdr:col>
      <xdr:colOff>858408</xdr:colOff>
      <xdr:row>136</xdr:row>
      <xdr:rowOff>113401</xdr:rowOff>
    </xdr:from>
    <xdr:ext cx="1711080" cy="169560"/>
    <xdr:pic>
      <xdr:nvPicPr>
        <xdr:cNvPr id="128" name="圖片 10">
          <a:extLst>
            <a:ext uri="{FF2B5EF4-FFF2-40B4-BE49-F238E27FC236}">
              <a16:creationId xmlns:a16="http://schemas.microsoft.com/office/drawing/2014/main" id="{92021425-3B66-CC40-84B8-AAC655A42459}"/>
            </a:ext>
          </a:extLst>
        </xdr:cNvPr>
        <xdr:cNvPicPr/>
      </xdr:nvPicPr>
      <xdr:blipFill>
        <a:blip xmlns:r="http://schemas.openxmlformats.org/officeDocument/2006/relationships" r:embed="rId3"/>
        <a:stretch/>
      </xdr:blipFill>
      <xdr:spPr>
        <a:xfrm>
          <a:off x="4417361" y="38966541"/>
          <a:ext cx="1711080" cy="169560"/>
        </a:xfrm>
        <a:prstGeom prst="rect">
          <a:avLst/>
        </a:prstGeom>
        <a:ln>
          <a:noFill/>
        </a:ln>
      </xdr:spPr>
    </xdr:pic>
    <xdr:clientData/>
  </xdr:oneCellAnchor>
  <xdr:oneCellAnchor>
    <xdr:from>
      <xdr:col>4</xdr:col>
      <xdr:colOff>773870</xdr:colOff>
      <xdr:row>130</xdr:row>
      <xdr:rowOff>104990</xdr:rowOff>
    </xdr:from>
    <xdr:ext cx="1663200" cy="194400"/>
    <xdr:pic>
      <xdr:nvPicPr>
        <xdr:cNvPr id="129" name="圖片 4">
          <a:extLst>
            <a:ext uri="{FF2B5EF4-FFF2-40B4-BE49-F238E27FC236}">
              <a16:creationId xmlns:a16="http://schemas.microsoft.com/office/drawing/2014/main" id="{F13ECEB4-A970-C041-8CDF-2FCBF1EA3FF2}"/>
            </a:ext>
          </a:extLst>
        </xdr:cNvPr>
        <xdr:cNvPicPr/>
      </xdr:nvPicPr>
      <xdr:blipFill>
        <a:blip xmlns:r="http://schemas.openxmlformats.org/officeDocument/2006/relationships" r:embed="rId4"/>
        <a:stretch/>
      </xdr:blipFill>
      <xdr:spPr>
        <a:xfrm>
          <a:off x="4332823" y="36743013"/>
          <a:ext cx="1663200" cy="194400"/>
        </a:xfrm>
        <a:prstGeom prst="rect">
          <a:avLst/>
        </a:prstGeom>
        <a:ln>
          <a:noFill/>
        </a:ln>
      </xdr:spPr>
    </xdr:pic>
    <xdr:clientData/>
  </xdr:oneCellAnchor>
  <xdr:oneCellAnchor>
    <xdr:from>
      <xdr:col>4</xdr:col>
      <xdr:colOff>782280</xdr:colOff>
      <xdr:row>131</xdr:row>
      <xdr:rowOff>90720</xdr:rowOff>
    </xdr:from>
    <xdr:ext cx="1711080" cy="194040"/>
    <xdr:pic>
      <xdr:nvPicPr>
        <xdr:cNvPr id="130" name="圖片 6">
          <a:extLst>
            <a:ext uri="{FF2B5EF4-FFF2-40B4-BE49-F238E27FC236}">
              <a16:creationId xmlns:a16="http://schemas.microsoft.com/office/drawing/2014/main" id="{6E95B68A-FCBF-0649-AD4B-74B2B7ED58D9}"/>
            </a:ext>
          </a:extLst>
        </xdr:cNvPr>
        <xdr:cNvPicPr/>
      </xdr:nvPicPr>
      <xdr:blipFill>
        <a:blip xmlns:r="http://schemas.openxmlformats.org/officeDocument/2006/relationships" r:embed="rId5"/>
        <a:stretch/>
      </xdr:blipFill>
      <xdr:spPr>
        <a:xfrm>
          <a:off x="4341233" y="37097929"/>
          <a:ext cx="1711080" cy="194040"/>
        </a:xfrm>
        <a:prstGeom prst="rect">
          <a:avLst/>
        </a:prstGeom>
        <a:ln>
          <a:noFill/>
        </a:ln>
      </xdr:spPr>
    </xdr:pic>
    <xdr:clientData/>
  </xdr:oneCellAnchor>
  <xdr:oneCellAnchor>
    <xdr:from>
      <xdr:col>4</xdr:col>
      <xdr:colOff>871010</xdr:colOff>
      <xdr:row>137</xdr:row>
      <xdr:rowOff>79200</xdr:rowOff>
    </xdr:from>
    <xdr:ext cx="1669680" cy="205200"/>
    <xdr:pic>
      <xdr:nvPicPr>
        <xdr:cNvPr id="131" name="圖片 3">
          <a:extLst>
            <a:ext uri="{FF2B5EF4-FFF2-40B4-BE49-F238E27FC236}">
              <a16:creationId xmlns:a16="http://schemas.microsoft.com/office/drawing/2014/main" id="{EF3A28A3-6DBC-2340-9568-55E8EDF7433F}"/>
            </a:ext>
          </a:extLst>
        </xdr:cNvPr>
        <xdr:cNvPicPr/>
      </xdr:nvPicPr>
      <xdr:blipFill>
        <a:blip xmlns:r="http://schemas.openxmlformats.org/officeDocument/2006/relationships" r:embed="rId6"/>
        <a:stretch/>
      </xdr:blipFill>
      <xdr:spPr>
        <a:xfrm>
          <a:off x="4429963" y="39301526"/>
          <a:ext cx="1669680" cy="205200"/>
        </a:xfrm>
        <a:prstGeom prst="rect">
          <a:avLst/>
        </a:prstGeom>
        <a:ln>
          <a:noFill/>
        </a:ln>
      </xdr:spPr>
    </xdr:pic>
    <xdr:clientData/>
  </xdr:oneCellAnchor>
  <xdr:oneCellAnchor>
    <xdr:from>
      <xdr:col>4</xdr:col>
      <xdr:colOff>829570</xdr:colOff>
      <xdr:row>132</xdr:row>
      <xdr:rowOff>100800</xdr:rowOff>
    </xdr:from>
    <xdr:ext cx="1711080" cy="196200"/>
    <xdr:pic>
      <xdr:nvPicPr>
        <xdr:cNvPr id="133" name="圖片 7">
          <a:extLst>
            <a:ext uri="{FF2B5EF4-FFF2-40B4-BE49-F238E27FC236}">
              <a16:creationId xmlns:a16="http://schemas.microsoft.com/office/drawing/2014/main" id="{A75A72B2-3651-A047-AC7D-F2965E4325E8}"/>
            </a:ext>
          </a:extLst>
        </xdr:cNvPr>
        <xdr:cNvPicPr/>
      </xdr:nvPicPr>
      <xdr:blipFill>
        <a:blip xmlns:r="http://schemas.openxmlformats.org/officeDocument/2006/relationships" r:embed="rId11"/>
        <a:stretch/>
      </xdr:blipFill>
      <xdr:spPr>
        <a:xfrm>
          <a:off x="4388523" y="37477195"/>
          <a:ext cx="1711080" cy="196200"/>
        </a:xfrm>
        <a:prstGeom prst="rect">
          <a:avLst/>
        </a:prstGeom>
        <a:ln>
          <a:noFill/>
        </a:ln>
      </xdr:spPr>
    </xdr:pic>
    <xdr:clientData/>
  </xdr:oneCellAnchor>
  <xdr:oneCellAnchor>
    <xdr:from>
      <xdr:col>4</xdr:col>
      <xdr:colOff>840800</xdr:colOff>
      <xdr:row>144</xdr:row>
      <xdr:rowOff>106920</xdr:rowOff>
    </xdr:from>
    <xdr:ext cx="1711080" cy="199080"/>
    <xdr:pic>
      <xdr:nvPicPr>
        <xdr:cNvPr id="134" name="圖片 9">
          <a:extLst>
            <a:ext uri="{FF2B5EF4-FFF2-40B4-BE49-F238E27FC236}">
              <a16:creationId xmlns:a16="http://schemas.microsoft.com/office/drawing/2014/main" id="{9ADF85F6-BDCE-4E42-BE70-70D83CEB4461}"/>
            </a:ext>
          </a:extLst>
        </xdr:cNvPr>
        <xdr:cNvPicPr/>
      </xdr:nvPicPr>
      <xdr:blipFill>
        <a:blip xmlns:r="http://schemas.openxmlformats.org/officeDocument/2006/relationships" r:embed="rId2"/>
        <a:stretch/>
      </xdr:blipFill>
      <xdr:spPr>
        <a:xfrm>
          <a:off x="4399753" y="45236222"/>
          <a:ext cx="1711080" cy="199080"/>
        </a:xfrm>
        <a:prstGeom prst="rect">
          <a:avLst/>
        </a:prstGeom>
        <a:ln>
          <a:noFill/>
        </a:ln>
      </xdr:spPr>
    </xdr:pic>
    <xdr:clientData/>
  </xdr:oneCellAnchor>
  <xdr:oneCellAnchor>
    <xdr:from>
      <xdr:col>4</xdr:col>
      <xdr:colOff>858408</xdr:colOff>
      <xdr:row>145</xdr:row>
      <xdr:rowOff>113401</xdr:rowOff>
    </xdr:from>
    <xdr:ext cx="1711080" cy="169560"/>
    <xdr:pic>
      <xdr:nvPicPr>
        <xdr:cNvPr id="135" name="圖片 10">
          <a:extLst>
            <a:ext uri="{FF2B5EF4-FFF2-40B4-BE49-F238E27FC236}">
              <a16:creationId xmlns:a16="http://schemas.microsoft.com/office/drawing/2014/main" id="{4DF77B43-E047-3043-ADD8-82C716CAEA6B}"/>
            </a:ext>
          </a:extLst>
        </xdr:cNvPr>
        <xdr:cNvPicPr/>
      </xdr:nvPicPr>
      <xdr:blipFill>
        <a:blip xmlns:r="http://schemas.openxmlformats.org/officeDocument/2006/relationships" r:embed="rId3"/>
        <a:stretch/>
      </xdr:blipFill>
      <xdr:spPr>
        <a:xfrm>
          <a:off x="4417361" y="45611889"/>
          <a:ext cx="1711080" cy="169560"/>
        </a:xfrm>
        <a:prstGeom prst="rect">
          <a:avLst/>
        </a:prstGeom>
        <a:ln>
          <a:noFill/>
        </a:ln>
      </xdr:spPr>
    </xdr:pic>
    <xdr:clientData/>
  </xdr:oneCellAnchor>
  <xdr:oneCellAnchor>
    <xdr:from>
      <xdr:col>4</xdr:col>
      <xdr:colOff>773870</xdr:colOff>
      <xdr:row>139</xdr:row>
      <xdr:rowOff>104990</xdr:rowOff>
    </xdr:from>
    <xdr:ext cx="1663200" cy="194400"/>
    <xdr:pic>
      <xdr:nvPicPr>
        <xdr:cNvPr id="136" name="圖片 4">
          <a:extLst>
            <a:ext uri="{FF2B5EF4-FFF2-40B4-BE49-F238E27FC236}">
              <a16:creationId xmlns:a16="http://schemas.microsoft.com/office/drawing/2014/main" id="{4FD778E4-2575-9F4A-8706-57B9EF4AFA78}"/>
            </a:ext>
          </a:extLst>
        </xdr:cNvPr>
        <xdr:cNvPicPr/>
      </xdr:nvPicPr>
      <xdr:blipFill>
        <a:blip xmlns:r="http://schemas.openxmlformats.org/officeDocument/2006/relationships" r:embed="rId4"/>
        <a:stretch/>
      </xdr:blipFill>
      <xdr:spPr>
        <a:xfrm>
          <a:off x="4332823" y="43388362"/>
          <a:ext cx="1663200" cy="194400"/>
        </a:xfrm>
        <a:prstGeom prst="rect">
          <a:avLst/>
        </a:prstGeom>
        <a:ln>
          <a:noFill/>
        </a:ln>
      </xdr:spPr>
    </xdr:pic>
    <xdr:clientData/>
  </xdr:oneCellAnchor>
  <xdr:oneCellAnchor>
    <xdr:from>
      <xdr:col>4</xdr:col>
      <xdr:colOff>782280</xdr:colOff>
      <xdr:row>140</xdr:row>
      <xdr:rowOff>90720</xdr:rowOff>
    </xdr:from>
    <xdr:ext cx="1711080" cy="194040"/>
    <xdr:pic>
      <xdr:nvPicPr>
        <xdr:cNvPr id="137" name="圖片 6">
          <a:extLst>
            <a:ext uri="{FF2B5EF4-FFF2-40B4-BE49-F238E27FC236}">
              <a16:creationId xmlns:a16="http://schemas.microsoft.com/office/drawing/2014/main" id="{5F679CF7-EEC5-524E-AD4C-778258826599}"/>
            </a:ext>
          </a:extLst>
        </xdr:cNvPr>
        <xdr:cNvPicPr/>
      </xdr:nvPicPr>
      <xdr:blipFill>
        <a:blip xmlns:r="http://schemas.openxmlformats.org/officeDocument/2006/relationships" r:embed="rId5"/>
        <a:stretch/>
      </xdr:blipFill>
      <xdr:spPr>
        <a:xfrm>
          <a:off x="4341233" y="43743278"/>
          <a:ext cx="1711080" cy="194040"/>
        </a:xfrm>
        <a:prstGeom prst="rect">
          <a:avLst/>
        </a:prstGeom>
        <a:ln>
          <a:noFill/>
        </a:ln>
      </xdr:spPr>
    </xdr:pic>
    <xdr:clientData/>
  </xdr:oneCellAnchor>
  <xdr:oneCellAnchor>
    <xdr:from>
      <xdr:col>4</xdr:col>
      <xdr:colOff>871010</xdr:colOff>
      <xdr:row>146</xdr:row>
      <xdr:rowOff>79200</xdr:rowOff>
    </xdr:from>
    <xdr:ext cx="1669680" cy="205200"/>
    <xdr:pic>
      <xdr:nvPicPr>
        <xdr:cNvPr id="138" name="圖片 3">
          <a:extLst>
            <a:ext uri="{FF2B5EF4-FFF2-40B4-BE49-F238E27FC236}">
              <a16:creationId xmlns:a16="http://schemas.microsoft.com/office/drawing/2014/main" id="{D66AB46E-6B20-3943-BC2A-13210B88382A}"/>
            </a:ext>
          </a:extLst>
        </xdr:cNvPr>
        <xdr:cNvPicPr/>
      </xdr:nvPicPr>
      <xdr:blipFill>
        <a:blip xmlns:r="http://schemas.openxmlformats.org/officeDocument/2006/relationships" r:embed="rId6"/>
        <a:stretch/>
      </xdr:blipFill>
      <xdr:spPr>
        <a:xfrm>
          <a:off x="4429963" y="45946874"/>
          <a:ext cx="1669680" cy="205200"/>
        </a:xfrm>
        <a:prstGeom prst="rect">
          <a:avLst/>
        </a:prstGeom>
        <a:ln>
          <a:noFill/>
        </a:ln>
      </xdr:spPr>
    </xdr:pic>
    <xdr:clientData/>
  </xdr:oneCellAnchor>
  <xdr:oneCellAnchor>
    <xdr:from>
      <xdr:col>4</xdr:col>
      <xdr:colOff>829570</xdr:colOff>
      <xdr:row>141</xdr:row>
      <xdr:rowOff>100800</xdr:rowOff>
    </xdr:from>
    <xdr:ext cx="1711080" cy="196200"/>
    <xdr:pic>
      <xdr:nvPicPr>
        <xdr:cNvPr id="140" name="圖片 7">
          <a:extLst>
            <a:ext uri="{FF2B5EF4-FFF2-40B4-BE49-F238E27FC236}">
              <a16:creationId xmlns:a16="http://schemas.microsoft.com/office/drawing/2014/main" id="{335F7773-AD32-A843-B026-1EC26F42C4BA}"/>
            </a:ext>
          </a:extLst>
        </xdr:cNvPr>
        <xdr:cNvPicPr/>
      </xdr:nvPicPr>
      <xdr:blipFill>
        <a:blip xmlns:r="http://schemas.openxmlformats.org/officeDocument/2006/relationships" r:embed="rId11"/>
        <a:stretch/>
      </xdr:blipFill>
      <xdr:spPr>
        <a:xfrm>
          <a:off x="4388523" y="44122544"/>
          <a:ext cx="1711080" cy="196200"/>
        </a:xfrm>
        <a:prstGeom prst="rect">
          <a:avLst/>
        </a:prstGeom>
        <a:ln>
          <a:noFill/>
        </a:ln>
      </xdr:spPr>
    </xdr:pic>
    <xdr:clientData/>
  </xdr:oneCellAnchor>
  <xdr:oneCellAnchor>
    <xdr:from>
      <xdr:col>4</xdr:col>
      <xdr:colOff>1176980</xdr:colOff>
      <xdr:row>77</xdr:row>
      <xdr:rowOff>106920</xdr:rowOff>
    </xdr:from>
    <xdr:ext cx="1711080" cy="178920"/>
    <xdr:pic>
      <xdr:nvPicPr>
        <xdr:cNvPr id="143" name="圖片 5">
          <a:extLst>
            <a:ext uri="{FF2B5EF4-FFF2-40B4-BE49-F238E27FC236}">
              <a16:creationId xmlns:a16="http://schemas.microsoft.com/office/drawing/2014/main" id="{553FC6C9-099A-7442-828F-609722DAC93F}"/>
            </a:ext>
          </a:extLst>
        </xdr:cNvPr>
        <xdr:cNvPicPr/>
      </xdr:nvPicPr>
      <xdr:blipFill>
        <a:blip xmlns:r="http://schemas.openxmlformats.org/officeDocument/2006/relationships" r:embed="rId10"/>
        <a:stretch/>
      </xdr:blipFill>
      <xdr:spPr>
        <a:xfrm>
          <a:off x="4735933" y="26038548"/>
          <a:ext cx="1711080" cy="178920"/>
        </a:xfrm>
        <a:prstGeom prst="rect">
          <a:avLst/>
        </a:prstGeom>
        <a:ln>
          <a:noFill/>
        </a:ln>
      </xdr:spPr>
    </xdr:pic>
    <xdr:clientData/>
  </xdr:oneCellAnchor>
  <xdr:oneCellAnchor>
    <xdr:from>
      <xdr:col>4</xdr:col>
      <xdr:colOff>1176980</xdr:colOff>
      <xdr:row>86</xdr:row>
      <xdr:rowOff>106920</xdr:rowOff>
    </xdr:from>
    <xdr:ext cx="1711080" cy="178920"/>
    <xdr:pic>
      <xdr:nvPicPr>
        <xdr:cNvPr id="144" name="圖片 5">
          <a:extLst>
            <a:ext uri="{FF2B5EF4-FFF2-40B4-BE49-F238E27FC236}">
              <a16:creationId xmlns:a16="http://schemas.microsoft.com/office/drawing/2014/main" id="{79844A65-F1D3-7F4C-82F7-2A8B713A90DA}"/>
            </a:ext>
          </a:extLst>
        </xdr:cNvPr>
        <xdr:cNvPicPr/>
      </xdr:nvPicPr>
      <xdr:blipFill>
        <a:blip xmlns:r="http://schemas.openxmlformats.org/officeDocument/2006/relationships" r:embed="rId10"/>
        <a:stretch/>
      </xdr:blipFill>
      <xdr:spPr>
        <a:xfrm>
          <a:off x="4735933" y="26038548"/>
          <a:ext cx="1711080" cy="178920"/>
        </a:xfrm>
        <a:prstGeom prst="rect">
          <a:avLst/>
        </a:prstGeom>
        <a:ln>
          <a:noFill/>
        </a:ln>
      </xdr:spPr>
    </xdr:pic>
    <xdr:clientData/>
  </xdr:oneCellAnchor>
  <xdr:twoCellAnchor editAs="oneCell">
    <xdr:from>
      <xdr:col>0</xdr:col>
      <xdr:colOff>169333</xdr:colOff>
      <xdr:row>0</xdr:row>
      <xdr:rowOff>67733</xdr:rowOff>
    </xdr:from>
    <xdr:to>
      <xdr:col>2</xdr:col>
      <xdr:colOff>101600</xdr:colOff>
      <xdr:row>2</xdr:row>
      <xdr:rowOff>237066</xdr:rowOff>
    </xdr:to>
    <xdr:pic>
      <xdr:nvPicPr>
        <xdr:cNvPr id="147" name="図 146">
          <a:extLst>
            <a:ext uri="{FF2B5EF4-FFF2-40B4-BE49-F238E27FC236}">
              <a16:creationId xmlns:a16="http://schemas.microsoft.com/office/drawing/2014/main" id="{A26CE7DF-38E0-2044-BCCB-36FFD38078B4}"/>
            </a:ext>
          </a:extLst>
        </xdr:cNvPr>
        <xdr:cNvPicPr>
          <a:picLocks noChangeAspect="1"/>
        </xdr:cNvPicPr>
      </xdr:nvPicPr>
      <xdr:blipFill>
        <a:blip xmlns:r="http://schemas.openxmlformats.org/officeDocument/2006/relationships" r:embed="rId12"/>
        <a:stretch>
          <a:fillRect/>
        </a:stretch>
      </xdr:blipFill>
      <xdr:spPr>
        <a:xfrm>
          <a:off x="169333" y="67733"/>
          <a:ext cx="1270000" cy="1270000"/>
        </a:xfrm>
        <a:prstGeom prst="rect">
          <a:avLst/>
        </a:prstGeom>
      </xdr:spPr>
    </xdr:pic>
    <xdr:clientData/>
  </xdr:twoCellAnchor>
  <xdr:twoCellAnchor editAs="oneCell">
    <xdr:from>
      <xdr:col>11</xdr:col>
      <xdr:colOff>559405</xdr:colOff>
      <xdr:row>129</xdr:row>
      <xdr:rowOff>75594</xdr:rowOff>
    </xdr:from>
    <xdr:to>
      <xdr:col>16</xdr:col>
      <xdr:colOff>381605</xdr:colOff>
      <xdr:row>154</xdr:row>
      <xdr:rowOff>300566</xdr:rowOff>
    </xdr:to>
    <xdr:pic>
      <xdr:nvPicPr>
        <xdr:cNvPr id="3" name="図 2">
          <a:extLst>
            <a:ext uri="{FF2B5EF4-FFF2-40B4-BE49-F238E27FC236}">
              <a16:creationId xmlns:a16="http://schemas.microsoft.com/office/drawing/2014/main" id="{1824DC77-5464-EC49-BE05-4AC2BCACC317}"/>
            </a:ext>
          </a:extLst>
        </xdr:cNvPr>
        <xdr:cNvPicPr>
          <a:picLocks noChangeAspect="1"/>
        </xdr:cNvPicPr>
      </xdr:nvPicPr>
      <xdr:blipFill>
        <a:blip xmlns:r="http://schemas.openxmlformats.org/officeDocument/2006/relationships" r:embed="rId13"/>
        <a:stretch>
          <a:fillRect/>
        </a:stretch>
      </xdr:blipFill>
      <xdr:spPr>
        <a:xfrm>
          <a:off x="21453929" y="48819404"/>
          <a:ext cx="2997200" cy="9296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642180</xdr:colOff>
      <xdr:row>81</xdr:row>
      <xdr:rowOff>101600</xdr:rowOff>
    </xdr:to>
    <xdr:pic>
      <xdr:nvPicPr>
        <xdr:cNvPr id="2" name="図 1">
          <a:extLst>
            <a:ext uri="{FF2B5EF4-FFF2-40B4-BE49-F238E27FC236}">
              <a16:creationId xmlns:a16="http://schemas.microsoft.com/office/drawing/2014/main" id="{BDD24E07-4610-A348-9598-80A5840670BD}"/>
            </a:ext>
          </a:extLst>
        </xdr:cNvPr>
        <xdr:cNvPicPr>
          <a:picLocks noChangeAspect="1"/>
        </xdr:cNvPicPr>
      </xdr:nvPicPr>
      <xdr:blipFill>
        <a:blip xmlns:r="http://schemas.openxmlformats.org/officeDocument/2006/relationships" r:embed="rId1"/>
        <a:stretch>
          <a:fillRect/>
        </a:stretch>
      </xdr:blipFill>
      <xdr:spPr>
        <a:xfrm>
          <a:off x="0" y="0"/>
          <a:ext cx="8071680" cy="14503400"/>
        </a:xfrm>
        <a:prstGeom prst="rect">
          <a:avLst/>
        </a:prstGeom>
      </xdr:spPr>
    </xdr:pic>
    <xdr:clientData/>
  </xdr:twoCellAnchor>
  <xdr:twoCellAnchor editAs="oneCell">
    <xdr:from>
      <xdr:col>7</xdr:col>
      <xdr:colOff>698500</xdr:colOff>
      <xdr:row>55</xdr:row>
      <xdr:rowOff>76200</xdr:rowOff>
    </xdr:from>
    <xdr:to>
      <xdr:col>15</xdr:col>
      <xdr:colOff>366208</xdr:colOff>
      <xdr:row>83</xdr:row>
      <xdr:rowOff>127000</xdr:rowOff>
    </xdr:to>
    <xdr:pic>
      <xdr:nvPicPr>
        <xdr:cNvPr id="3" name="図 2">
          <a:extLst>
            <a:ext uri="{FF2B5EF4-FFF2-40B4-BE49-F238E27FC236}">
              <a16:creationId xmlns:a16="http://schemas.microsoft.com/office/drawing/2014/main" id="{AF48C913-48E6-3248-ACAF-8BE9B8DFB666}"/>
            </a:ext>
          </a:extLst>
        </xdr:cNvPr>
        <xdr:cNvPicPr>
          <a:picLocks noChangeAspect="1"/>
        </xdr:cNvPicPr>
      </xdr:nvPicPr>
      <xdr:blipFill>
        <a:blip xmlns:r="http://schemas.openxmlformats.org/officeDocument/2006/relationships" r:embed="rId2"/>
        <a:stretch>
          <a:fillRect/>
        </a:stretch>
      </xdr:blipFill>
      <xdr:spPr>
        <a:xfrm>
          <a:off x="6477000" y="9855200"/>
          <a:ext cx="6271708" cy="5029200"/>
        </a:xfrm>
        <a:prstGeom prst="rect">
          <a:avLst/>
        </a:prstGeom>
      </xdr:spPr>
    </xdr:pic>
    <xdr:clientData/>
  </xdr:twoCellAnchor>
  <xdr:twoCellAnchor editAs="oneCell">
    <xdr:from>
      <xdr:col>0</xdr:col>
      <xdr:colOff>774699</xdr:colOff>
      <xdr:row>82</xdr:row>
      <xdr:rowOff>88900</xdr:rowOff>
    </xdr:from>
    <xdr:to>
      <xdr:col>17</xdr:col>
      <xdr:colOff>514134</xdr:colOff>
      <xdr:row>103</xdr:row>
      <xdr:rowOff>165100</xdr:rowOff>
    </xdr:to>
    <xdr:pic>
      <xdr:nvPicPr>
        <xdr:cNvPr id="5" name="図 4">
          <a:extLst>
            <a:ext uri="{FF2B5EF4-FFF2-40B4-BE49-F238E27FC236}">
              <a16:creationId xmlns:a16="http://schemas.microsoft.com/office/drawing/2014/main" id="{51C47106-E5C5-C548-A38F-83920CC452B4}"/>
            </a:ext>
          </a:extLst>
        </xdr:cNvPr>
        <xdr:cNvPicPr>
          <a:picLocks noChangeAspect="1"/>
        </xdr:cNvPicPr>
      </xdr:nvPicPr>
      <xdr:blipFill>
        <a:blip xmlns:r="http://schemas.openxmlformats.org/officeDocument/2006/relationships" r:embed="rId3"/>
        <a:stretch>
          <a:fillRect/>
        </a:stretch>
      </xdr:blipFill>
      <xdr:spPr>
        <a:xfrm>
          <a:off x="774699" y="14668500"/>
          <a:ext cx="13772935" cy="3810000"/>
        </a:xfrm>
        <a:prstGeom prst="rect">
          <a:avLst/>
        </a:prstGeom>
      </xdr:spPr>
    </xdr:pic>
    <xdr:clientData/>
  </xdr:twoCellAnchor>
  <xdr:twoCellAnchor editAs="oneCell">
    <xdr:from>
      <xdr:col>8</xdr:col>
      <xdr:colOff>152399</xdr:colOff>
      <xdr:row>4</xdr:row>
      <xdr:rowOff>139700</xdr:rowOff>
    </xdr:from>
    <xdr:to>
      <xdr:col>15</xdr:col>
      <xdr:colOff>218382</xdr:colOff>
      <xdr:row>51</xdr:row>
      <xdr:rowOff>152400</xdr:rowOff>
    </xdr:to>
    <xdr:pic>
      <xdr:nvPicPr>
        <xdr:cNvPr id="6" name="図 5">
          <a:extLst>
            <a:ext uri="{FF2B5EF4-FFF2-40B4-BE49-F238E27FC236}">
              <a16:creationId xmlns:a16="http://schemas.microsoft.com/office/drawing/2014/main" id="{34316C7E-496D-3941-B0D0-AE50CC73B531}"/>
            </a:ext>
          </a:extLst>
        </xdr:cNvPr>
        <xdr:cNvPicPr>
          <a:picLocks noChangeAspect="1"/>
        </xdr:cNvPicPr>
      </xdr:nvPicPr>
      <xdr:blipFill>
        <a:blip xmlns:r="http://schemas.openxmlformats.org/officeDocument/2006/relationships" r:embed="rId4"/>
        <a:stretch>
          <a:fillRect/>
        </a:stretch>
      </xdr:blipFill>
      <xdr:spPr>
        <a:xfrm>
          <a:off x="6756399" y="850900"/>
          <a:ext cx="5844483" cy="8369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L205"/>
  <sheetViews>
    <sheetView tabSelected="1" topLeftCell="E175" zoomScale="94" zoomScaleNormal="100" zoomScalePageLayoutView="111" workbookViewId="0">
      <selection activeCell="I189" sqref="I189"/>
    </sheetView>
  </sheetViews>
  <sheetFormatPr baseColWidth="10" defaultColWidth="8.83203125" defaultRowHeight="14"/>
  <cols>
    <col min="1" max="1" width="5.1640625" style="1" customWidth="1"/>
    <col min="2" max="2" width="12.5" style="1" customWidth="1"/>
    <col min="3" max="3" width="23.5" style="1" customWidth="1"/>
    <col min="4" max="4" width="5.33203125" style="1" customWidth="1"/>
    <col min="5" max="5" width="68.83203125" style="1" customWidth="1"/>
    <col min="6" max="6" width="38.1640625" style="1" customWidth="1"/>
    <col min="7" max="7" width="40.33203125" style="1" customWidth="1"/>
    <col min="8" max="8" width="23.5" style="1" customWidth="1"/>
    <col min="9" max="9" width="12" style="1" customWidth="1"/>
    <col min="10" max="10" width="36.83203125" style="2" customWidth="1"/>
    <col min="11" max="1026" width="8.33203125" style="1" customWidth="1"/>
  </cols>
  <sheetData>
    <row r="1" spans="1:10" ht="63" customHeight="1">
      <c r="E1" s="240" t="s">
        <v>0</v>
      </c>
      <c r="F1" s="3"/>
      <c r="G1" s="3"/>
      <c r="H1" s="242" t="s">
        <v>1</v>
      </c>
      <c r="I1" s="242"/>
      <c r="J1" s="112">
        <v>44409</v>
      </c>
    </row>
    <row r="2" spans="1:10" ht="24.75" customHeight="1" thickBot="1">
      <c r="E2" s="240"/>
      <c r="F2" s="3"/>
      <c r="G2" s="3"/>
      <c r="H2" s="4"/>
      <c r="I2" s="116" t="s">
        <v>2</v>
      </c>
      <c r="J2" s="117">
        <v>110</v>
      </c>
    </row>
    <row r="3" spans="1:10" ht="24" thickBot="1">
      <c r="E3" s="241"/>
      <c r="F3" s="5"/>
      <c r="G3" s="5"/>
      <c r="J3" s="130" t="s">
        <v>266</v>
      </c>
    </row>
    <row r="4" spans="1:10" ht="29" customHeight="1" thickBot="1">
      <c r="A4" s="200">
        <v>1</v>
      </c>
      <c r="B4" s="243" t="s">
        <v>253</v>
      </c>
      <c r="C4" s="244"/>
      <c r="D4" s="6">
        <v>1</v>
      </c>
      <c r="E4" s="7" t="s">
        <v>64</v>
      </c>
      <c r="F4" s="8" t="s">
        <v>3</v>
      </c>
      <c r="G4" s="70" t="s">
        <v>101</v>
      </c>
      <c r="H4" s="54">
        <f>1600*$J$2</f>
        <v>176000</v>
      </c>
      <c r="I4" s="141" t="s">
        <v>4</v>
      </c>
      <c r="J4" s="135"/>
    </row>
    <row r="5" spans="1:10" ht="29" customHeight="1" thickBot="1">
      <c r="A5" s="201"/>
      <c r="B5" s="195"/>
      <c r="C5" s="244"/>
      <c r="D5" s="10">
        <v>2</v>
      </c>
      <c r="E5" s="11" t="s">
        <v>65</v>
      </c>
      <c r="F5" s="12" t="s">
        <v>5</v>
      </c>
      <c r="G5" s="12" t="s">
        <v>100</v>
      </c>
      <c r="H5" s="55">
        <f>H4</f>
        <v>176000</v>
      </c>
      <c r="I5" s="141"/>
      <c r="J5" s="135"/>
    </row>
    <row r="6" spans="1:10" ht="29" customHeight="1" thickBot="1">
      <c r="A6" s="201"/>
      <c r="B6" s="195"/>
      <c r="C6" s="244"/>
      <c r="D6" s="10">
        <v>3</v>
      </c>
      <c r="E6" s="11" t="s">
        <v>66</v>
      </c>
      <c r="F6" s="14" t="s">
        <v>6</v>
      </c>
      <c r="G6" s="14" t="s">
        <v>102</v>
      </c>
      <c r="H6" s="55">
        <f>H5</f>
        <v>176000</v>
      </c>
      <c r="I6" s="141"/>
      <c r="J6" s="135"/>
    </row>
    <row r="7" spans="1:10" ht="29" customHeight="1" thickBot="1">
      <c r="A7" s="201"/>
      <c r="B7" s="195"/>
      <c r="C7" s="244"/>
      <c r="D7" s="10">
        <v>4</v>
      </c>
      <c r="E7" s="11" t="s">
        <v>67</v>
      </c>
      <c r="F7" s="15" t="s">
        <v>7</v>
      </c>
      <c r="G7" s="28" t="s">
        <v>267</v>
      </c>
      <c r="H7" s="55">
        <f>H6</f>
        <v>176000</v>
      </c>
      <c r="I7" s="141"/>
      <c r="J7" s="16" t="str">
        <f>IF(I8="","",VLOOKUP(I8,D4:H8,3,0))</f>
        <v>D</v>
      </c>
    </row>
    <row r="8" spans="1:10" ht="29" customHeight="1" thickBot="1">
      <c r="A8" s="201"/>
      <c r="B8" s="198"/>
      <c r="C8" s="245"/>
      <c r="D8" s="22">
        <v>5</v>
      </c>
      <c r="E8" s="23" t="s">
        <v>68</v>
      </c>
      <c r="F8" s="68" t="s">
        <v>8</v>
      </c>
      <c r="G8" s="32" t="s">
        <v>100</v>
      </c>
      <c r="H8" s="33">
        <f>H7</f>
        <v>176000</v>
      </c>
      <c r="I8" s="34">
        <v>3</v>
      </c>
      <c r="J8" s="26">
        <v>176000</v>
      </c>
    </row>
    <row r="9" spans="1:10" ht="29" customHeight="1">
      <c r="A9" s="201"/>
      <c r="B9" s="150" t="s">
        <v>268</v>
      </c>
      <c r="C9" s="257"/>
      <c r="D9" s="6">
        <v>1</v>
      </c>
      <c r="E9" s="119" t="s">
        <v>270</v>
      </c>
      <c r="F9" s="120"/>
      <c r="G9" s="123" t="s">
        <v>271</v>
      </c>
      <c r="H9" s="87"/>
      <c r="I9" s="260"/>
      <c r="J9" s="262">
        <v>48000</v>
      </c>
    </row>
    <row r="10" spans="1:10" ht="29" customHeight="1" thickBot="1">
      <c r="A10" s="202"/>
      <c r="B10" s="258"/>
      <c r="C10" s="259"/>
      <c r="D10" s="22">
        <v>2</v>
      </c>
      <c r="E10" s="122" t="s">
        <v>269</v>
      </c>
      <c r="F10" s="120"/>
      <c r="G10" s="121" t="s">
        <v>272</v>
      </c>
      <c r="H10" s="87"/>
      <c r="I10" s="261"/>
      <c r="J10" s="263"/>
    </row>
    <row r="11" spans="1:10" ht="29" customHeight="1" thickBot="1">
      <c r="A11" s="200">
        <v>2</v>
      </c>
      <c r="B11" s="256" t="s">
        <v>179</v>
      </c>
      <c r="C11" s="149"/>
      <c r="D11" s="6">
        <v>1</v>
      </c>
      <c r="E11" s="7" t="s">
        <v>173</v>
      </c>
      <c r="F11" s="27" t="s">
        <v>44</v>
      </c>
      <c r="G11" s="58"/>
      <c r="H11" s="54">
        <f>0*$J$2</f>
        <v>0</v>
      </c>
      <c r="I11" s="82"/>
      <c r="J11" s="16">
        <f>IF(I12="","",VLOOKUP(I12,D8:H13,3,0))</f>
        <v>0</v>
      </c>
    </row>
    <row r="12" spans="1:10" ht="29" customHeight="1" thickBot="1">
      <c r="A12" s="202"/>
      <c r="B12" s="257"/>
      <c r="C12" s="151"/>
      <c r="D12" s="17">
        <v>2</v>
      </c>
      <c r="E12" s="18" t="s">
        <v>174</v>
      </c>
      <c r="F12" s="43" t="s">
        <v>172</v>
      </c>
      <c r="G12" s="43"/>
      <c r="H12" s="87">
        <f>90*$J$2</f>
        <v>9900</v>
      </c>
      <c r="I12" s="20">
        <v>1</v>
      </c>
      <c r="J12" s="21">
        <f>IF(I12="","",VLOOKUP(I12,D11:H12,5,0))</f>
        <v>0</v>
      </c>
    </row>
    <row r="13" spans="1:10" ht="29" customHeight="1" thickBot="1">
      <c r="A13" s="208">
        <v>3</v>
      </c>
      <c r="B13" s="198" t="s">
        <v>9</v>
      </c>
      <c r="C13" s="203"/>
      <c r="D13" s="6">
        <v>1</v>
      </c>
      <c r="E13" s="7" t="s">
        <v>69</v>
      </c>
      <c r="F13" s="8" t="s">
        <v>72</v>
      </c>
      <c r="G13" s="8" t="s">
        <v>273</v>
      </c>
      <c r="H13" s="54">
        <f>0*$J$2</f>
        <v>0</v>
      </c>
      <c r="I13" s="254" t="s">
        <v>4</v>
      </c>
      <c r="J13" s="135"/>
    </row>
    <row r="14" spans="1:10" ht="29" customHeight="1" thickBot="1">
      <c r="A14" s="208"/>
      <c r="B14" s="198"/>
      <c r="C14" s="203"/>
      <c r="D14" s="10">
        <v>2</v>
      </c>
      <c r="E14" s="11" t="s">
        <v>70</v>
      </c>
      <c r="F14" s="14" t="s">
        <v>71</v>
      </c>
      <c r="G14" s="14" t="s">
        <v>274</v>
      </c>
      <c r="H14" s="55">
        <f t="shared" ref="H14" si="0">0*$J$2</f>
        <v>0</v>
      </c>
      <c r="I14" s="254"/>
      <c r="J14" s="136"/>
    </row>
    <row r="15" spans="1:10" ht="29" customHeight="1" thickBot="1">
      <c r="A15" s="208"/>
      <c r="B15" s="198"/>
      <c r="C15" s="203"/>
      <c r="D15" s="10">
        <v>3</v>
      </c>
      <c r="E15" s="11" t="s">
        <v>84</v>
      </c>
      <c r="F15" s="14" t="s">
        <v>85</v>
      </c>
      <c r="G15" s="14" t="s">
        <v>275</v>
      </c>
      <c r="H15" s="55">
        <f>100*$J$2</f>
        <v>11000</v>
      </c>
      <c r="I15" s="254"/>
      <c r="J15" s="136"/>
    </row>
    <row r="16" spans="1:10" ht="29" customHeight="1" thickBot="1">
      <c r="A16" s="208"/>
      <c r="B16" s="198"/>
      <c r="C16" s="203"/>
      <c r="D16" s="10">
        <v>4</v>
      </c>
      <c r="E16" s="11" t="s">
        <v>254</v>
      </c>
      <c r="F16" s="14" t="s">
        <v>73</v>
      </c>
      <c r="G16" s="14" t="s">
        <v>276</v>
      </c>
      <c r="H16" s="55">
        <f>200*$J$2</f>
        <v>22000</v>
      </c>
      <c r="I16" s="254"/>
      <c r="J16" s="137"/>
    </row>
    <row r="17" spans="1:10" ht="29" customHeight="1" thickBot="1">
      <c r="A17" s="208"/>
      <c r="B17" s="198"/>
      <c r="C17" s="203"/>
      <c r="D17" s="10">
        <v>5</v>
      </c>
      <c r="E17" s="11" t="s">
        <v>74</v>
      </c>
      <c r="F17" s="14" t="s">
        <v>256</v>
      </c>
      <c r="G17" s="14" t="s">
        <v>277</v>
      </c>
      <c r="H17" s="55">
        <f>300*$J$2</f>
        <v>33000</v>
      </c>
      <c r="I17" s="255"/>
      <c r="J17" s="133" t="str">
        <f>IF(I19="","",VLOOKUP(I19,D13:H19,3,0))</f>
        <v>アルパイン Alpine</v>
      </c>
    </row>
    <row r="18" spans="1:10" ht="29" customHeight="1" thickBot="1">
      <c r="A18" s="208"/>
      <c r="B18" s="198"/>
      <c r="C18" s="203"/>
      <c r="D18" s="10">
        <v>6</v>
      </c>
      <c r="E18" s="11" t="s">
        <v>75</v>
      </c>
      <c r="F18" s="113" t="s">
        <v>255</v>
      </c>
      <c r="G18" s="14" t="s">
        <v>278</v>
      </c>
      <c r="H18" s="55">
        <f>400*$J$2</f>
        <v>44000</v>
      </c>
      <c r="I18" s="255"/>
      <c r="J18" s="134"/>
    </row>
    <row r="19" spans="1:10" ht="29" customHeight="1" thickBot="1">
      <c r="A19" s="208"/>
      <c r="B19" s="198"/>
      <c r="C19" s="203"/>
      <c r="D19" s="22">
        <v>7</v>
      </c>
      <c r="E19" s="23" t="s">
        <v>182</v>
      </c>
      <c r="F19" s="24" t="s">
        <v>10</v>
      </c>
      <c r="G19" s="24"/>
      <c r="H19" s="33">
        <v>0</v>
      </c>
      <c r="I19" s="34">
        <v>4</v>
      </c>
      <c r="J19" s="26">
        <f>IF(I19="","",VLOOKUP(I19,D13:H19,5,0))</f>
        <v>22000</v>
      </c>
    </row>
    <row r="20" spans="1:10" ht="29" customHeight="1" thickBot="1">
      <c r="A20" s="197">
        <v>4</v>
      </c>
      <c r="B20" s="154" t="s">
        <v>11</v>
      </c>
      <c r="C20" s="209"/>
      <c r="D20" s="29">
        <v>1</v>
      </c>
      <c r="E20" s="30" t="s">
        <v>76</v>
      </c>
      <c r="F20" s="45" t="s">
        <v>79</v>
      </c>
      <c r="G20" s="45" t="s">
        <v>279</v>
      </c>
      <c r="H20" s="31">
        <f>0*$J$2</f>
        <v>0</v>
      </c>
      <c r="I20" s="238" t="s">
        <v>4</v>
      </c>
      <c r="J20" s="246"/>
    </row>
    <row r="21" spans="1:10" ht="29" customHeight="1" thickBot="1">
      <c r="A21" s="197"/>
      <c r="B21" s="198"/>
      <c r="C21" s="203"/>
      <c r="D21" s="10">
        <v>2</v>
      </c>
      <c r="E21" s="11" t="s">
        <v>77</v>
      </c>
      <c r="F21" s="28" t="s">
        <v>78</v>
      </c>
      <c r="G21" s="28" t="s">
        <v>280</v>
      </c>
      <c r="H21" s="55">
        <f>100*$J$2</f>
        <v>11000</v>
      </c>
      <c r="I21" s="239"/>
      <c r="J21" s="246"/>
    </row>
    <row r="22" spans="1:10" ht="29" customHeight="1" thickBot="1">
      <c r="A22" s="197"/>
      <c r="B22" s="198"/>
      <c r="C22" s="203"/>
      <c r="D22" s="10">
        <v>3</v>
      </c>
      <c r="E22" s="11" t="s">
        <v>260</v>
      </c>
      <c r="F22" s="28" t="s">
        <v>92</v>
      </c>
      <c r="G22" s="28" t="s">
        <v>281</v>
      </c>
      <c r="H22" s="55">
        <f>200*$J$2</f>
        <v>22000</v>
      </c>
      <c r="I22" s="239"/>
      <c r="J22" s="246"/>
    </row>
    <row r="23" spans="1:10" ht="29" customHeight="1" thickBot="1">
      <c r="A23" s="197"/>
      <c r="B23" s="198"/>
      <c r="C23" s="203"/>
      <c r="D23" s="10">
        <v>4</v>
      </c>
      <c r="E23" s="11" t="s">
        <v>80</v>
      </c>
      <c r="F23" s="12" t="s">
        <v>81</v>
      </c>
      <c r="G23" s="12" t="s">
        <v>282</v>
      </c>
      <c r="H23" s="55">
        <f>300*$J$2</f>
        <v>33000</v>
      </c>
      <c r="I23" s="239"/>
      <c r="J23" s="246"/>
    </row>
    <row r="24" spans="1:10" ht="29" customHeight="1" thickBot="1">
      <c r="A24" s="197"/>
      <c r="B24" s="198"/>
      <c r="C24" s="203"/>
      <c r="D24" s="10">
        <v>5</v>
      </c>
      <c r="E24" s="11" t="s">
        <v>93</v>
      </c>
      <c r="F24" s="28" t="s">
        <v>94</v>
      </c>
      <c r="G24" s="28" t="s">
        <v>283</v>
      </c>
      <c r="H24" s="55">
        <f>400*$J$2</f>
        <v>44000</v>
      </c>
      <c r="I24" s="239"/>
      <c r="J24" s="246"/>
    </row>
    <row r="25" spans="1:10" ht="29" customHeight="1" thickBot="1">
      <c r="A25" s="197"/>
      <c r="B25" s="198"/>
      <c r="C25" s="203"/>
      <c r="D25" s="10">
        <v>6</v>
      </c>
      <c r="E25" s="11" t="s">
        <v>82</v>
      </c>
      <c r="F25" s="15" t="s">
        <v>83</v>
      </c>
      <c r="G25" s="28" t="s">
        <v>257</v>
      </c>
      <c r="H25" s="55">
        <f>500*$J$2</f>
        <v>55000</v>
      </c>
      <c r="I25" s="239"/>
      <c r="J25" s="246"/>
    </row>
    <row r="26" spans="1:10" ht="29" customHeight="1" thickBot="1">
      <c r="A26" s="197"/>
      <c r="B26" s="198"/>
      <c r="C26" s="203"/>
      <c r="D26" s="10">
        <v>7</v>
      </c>
      <c r="E26" s="11" t="s">
        <v>86</v>
      </c>
      <c r="F26" s="69" t="s">
        <v>87</v>
      </c>
      <c r="G26" s="114" t="s">
        <v>258</v>
      </c>
      <c r="H26" s="55">
        <f>600*$J$2</f>
        <v>66000</v>
      </c>
      <c r="I26" s="239"/>
      <c r="J26" s="246"/>
    </row>
    <row r="27" spans="1:10" ht="29" customHeight="1" thickBot="1">
      <c r="A27" s="197"/>
      <c r="B27" s="198"/>
      <c r="C27" s="203"/>
      <c r="D27" s="10">
        <v>8</v>
      </c>
      <c r="E27" s="11" t="s">
        <v>88</v>
      </c>
      <c r="F27" s="69" t="s">
        <v>89</v>
      </c>
      <c r="G27" s="69" t="s">
        <v>98</v>
      </c>
      <c r="H27" s="55">
        <f>700*$J$2</f>
        <v>77000</v>
      </c>
      <c r="I27" s="239"/>
      <c r="J27" s="246"/>
    </row>
    <row r="28" spans="1:10" ht="29" customHeight="1" thickBot="1">
      <c r="A28" s="197"/>
      <c r="B28" s="198"/>
      <c r="C28" s="203"/>
      <c r="D28" s="10">
        <v>9</v>
      </c>
      <c r="E28" s="67" t="s">
        <v>90</v>
      </c>
      <c r="F28" s="28" t="s">
        <v>91</v>
      </c>
      <c r="G28" s="28" t="s">
        <v>284</v>
      </c>
      <c r="H28" s="55">
        <f>800*$J$2</f>
        <v>88000</v>
      </c>
      <c r="I28" s="239"/>
      <c r="J28" s="246"/>
    </row>
    <row r="29" spans="1:10" ht="29" customHeight="1" thickBot="1">
      <c r="A29" s="197"/>
      <c r="B29" s="198"/>
      <c r="C29" s="203"/>
      <c r="D29" s="10">
        <v>10</v>
      </c>
      <c r="E29" s="67" t="s">
        <v>95</v>
      </c>
      <c r="F29" s="28" t="s">
        <v>285</v>
      </c>
      <c r="G29" s="28" t="s">
        <v>99</v>
      </c>
      <c r="H29" s="55">
        <f>1000*$J$2</f>
        <v>110000</v>
      </c>
      <c r="I29" s="239"/>
      <c r="J29" s="247"/>
    </row>
    <row r="30" spans="1:10" ht="29" customHeight="1" thickBot="1">
      <c r="A30" s="197"/>
      <c r="B30" s="198"/>
      <c r="C30" s="203"/>
      <c r="D30" s="10">
        <v>11</v>
      </c>
      <c r="E30" s="67" t="s">
        <v>96</v>
      </c>
      <c r="F30" s="28" t="s">
        <v>97</v>
      </c>
      <c r="G30" s="28" t="s">
        <v>286</v>
      </c>
      <c r="H30" s="55">
        <f>1300*$J$2</f>
        <v>143000</v>
      </c>
      <c r="I30" s="239"/>
      <c r="J30" s="133" t="str">
        <f>IF(I32="","",VLOOKUP(I32,D20:H32,3,0))</f>
        <v xml:space="preserve"> ベトナムローズウッド
Angkor wat rose wood </v>
      </c>
    </row>
    <row r="31" spans="1:10" ht="29" customHeight="1" thickBot="1">
      <c r="A31" s="197"/>
      <c r="B31" s="198"/>
      <c r="C31" s="203"/>
      <c r="D31" s="10">
        <v>12</v>
      </c>
      <c r="E31" s="67" t="s">
        <v>142</v>
      </c>
      <c r="F31" s="28" t="s">
        <v>136</v>
      </c>
      <c r="G31" s="28" t="s">
        <v>287</v>
      </c>
      <c r="H31" s="55">
        <f>1900*$J$2</f>
        <v>209000</v>
      </c>
      <c r="I31" s="239"/>
      <c r="J31" s="134"/>
    </row>
    <row r="32" spans="1:10" ht="29" customHeight="1" thickBot="1">
      <c r="A32" s="197"/>
      <c r="B32" s="195"/>
      <c r="C32" s="196"/>
      <c r="D32" s="17">
        <v>13</v>
      </c>
      <c r="E32" s="18" t="s">
        <v>182</v>
      </c>
      <c r="F32" s="57" t="s">
        <v>10</v>
      </c>
      <c r="G32" s="57"/>
      <c r="H32" s="19">
        <f>0*$J$2</f>
        <v>0</v>
      </c>
      <c r="I32" s="34">
        <v>7</v>
      </c>
      <c r="J32" s="21">
        <f>IF(I32="","",VLOOKUP(I32,D20:H32,5,0))</f>
        <v>66000</v>
      </c>
    </row>
    <row r="33" spans="1:10" ht="93" customHeight="1" thickBot="1">
      <c r="A33" s="204">
        <v>5</v>
      </c>
      <c r="B33" s="248" t="s">
        <v>288</v>
      </c>
      <c r="C33" s="249"/>
      <c r="D33" s="6">
        <v>1</v>
      </c>
      <c r="E33" s="7" t="s">
        <v>119</v>
      </c>
      <c r="F33" s="61" t="s">
        <v>12</v>
      </c>
      <c r="G33" s="61" t="s">
        <v>184</v>
      </c>
      <c r="H33" s="54">
        <f>1900*$J$2</f>
        <v>209000</v>
      </c>
      <c r="I33" s="191" t="s">
        <v>4</v>
      </c>
      <c r="J33" s="65"/>
    </row>
    <row r="34" spans="1:10" ht="93" customHeight="1" thickBot="1">
      <c r="A34" s="204"/>
      <c r="B34" s="250"/>
      <c r="C34" s="251"/>
      <c r="D34" s="10">
        <v>2</v>
      </c>
      <c r="E34" s="11" t="s">
        <v>183</v>
      </c>
      <c r="F34" s="15" t="s">
        <v>13</v>
      </c>
      <c r="G34" s="15" t="s">
        <v>185</v>
      </c>
      <c r="H34" s="55">
        <f>2650*$J$2</f>
        <v>291500</v>
      </c>
      <c r="I34" s="191"/>
      <c r="J34" s="16" t="str">
        <f>IF(I35="","",VLOOKUP(I35,D33:H35,3,0))</f>
        <v>Not KOA コアではない</v>
      </c>
    </row>
    <row r="35" spans="1:10" ht="29" customHeight="1" thickBot="1">
      <c r="A35" s="204"/>
      <c r="B35" s="252"/>
      <c r="C35" s="253"/>
      <c r="D35" s="22">
        <v>3</v>
      </c>
      <c r="E35" s="23" t="s">
        <v>120</v>
      </c>
      <c r="F35" s="32" t="s">
        <v>14</v>
      </c>
      <c r="G35" s="68"/>
      <c r="H35" s="33">
        <v>0</v>
      </c>
      <c r="I35" s="34">
        <v>3</v>
      </c>
      <c r="J35" s="26">
        <f>IF(I35="","",VLOOKUP(I35,D33:H35,5,0))</f>
        <v>0</v>
      </c>
    </row>
    <row r="36" spans="1:10" ht="29" customHeight="1" thickBot="1">
      <c r="A36" s="237">
        <v>6</v>
      </c>
      <c r="B36" s="209" t="s">
        <v>15</v>
      </c>
      <c r="C36" s="209"/>
      <c r="D36" s="29">
        <v>1</v>
      </c>
      <c r="E36" s="30" t="s">
        <v>121</v>
      </c>
      <c r="F36" s="35" t="s">
        <v>16</v>
      </c>
      <c r="G36" s="35" t="s">
        <v>114</v>
      </c>
      <c r="H36" s="31">
        <v>0</v>
      </c>
      <c r="I36" s="191" t="s">
        <v>4</v>
      </c>
      <c r="J36" s="36"/>
    </row>
    <row r="37" spans="1:10" ht="29" customHeight="1" thickBot="1">
      <c r="A37" s="237"/>
      <c r="B37" s="209"/>
      <c r="C37" s="209"/>
      <c r="D37" s="10">
        <v>2</v>
      </c>
      <c r="E37" s="11" t="s">
        <v>122</v>
      </c>
      <c r="F37" s="28" t="s">
        <v>17</v>
      </c>
      <c r="G37" s="28" t="s">
        <v>103</v>
      </c>
      <c r="H37" s="13">
        <v>0</v>
      </c>
      <c r="I37" s="191"/>
      <c r="J37" s="16" t="str">
        <f>IF(I38="","",VLOOKUP(I38,D36:H38,3,0))</f>
        <v>プレミアム  Premium</v>
      </c>
    </row>
    <row r="38" spans="1:10" ht="29" customHeight="1" thickBot="1">
      <c r="A38" s="237"/>
      <c r="B38" s="209"/>
      <c r="C38" s="209"/>
      <c r="D38" s="22">
        <v>3</v>
      </c>
      <c r="E38" s="23" t="s">
        <v>123</v>
      </c>
      <c r="F38" s="32" t="s">
        <v>18</v>
      </c>
      <c r="G38" s="32" t="s">
        <v>104</v>
      </c>
      <c r="H38" s="25">
        <v>0</v>
      </c>
      <c r="I38" s="34">
        <v>2</v>
      </c>
      <c r="J38" s="26">
        <f>IF(I38="","",VLOOKUP(I38,D36:H38,5,0))</f>
        <v>0</v>
      </c>
    </row>
    <row r="39" spans="1:10" ht="29" customHeight="1" thickBot="1">
      <c r="A39" s="176">
        <v>7</v>
      </c>
      <c r="B39" s="203" t="s">
        <v>19</v>
      </c>
      <c r="C39" s="203"/>
      <c r="D39" s="6">
        <v>1</v>
      </c>
      <c r="E39" s="7" t="s">
        <v>121</v>
      </c>
      <c r="F39" s="35" t="s">
        <v>16</v>
      </c>
      <c r="G39" s="35" t="s">
        <v>105</v>
      </c>
      <c r="H39" s="31">
        <v>0</v>
      </c>
      <c r="I39" s="191" t="s">
        <v>4</v>
      </c>
      <c r="J39" s="36"/>
    </row>
    <row r="40" spans="1:10" ht="29" customHeight="1" thickBot="1">
      <c r="A40" s="176"/>
      <c r="B40" s="203"/>
      <c r="C40" s="203"/>
      <c r="D40" s="10">
        <v>2</v>
      </c>
      <c r="E40" s="11" t="s">
        <v>122</v>
      </c>
      <c r="F40" s="28" t="s">
        <v>17</v>
      </c>
      <c r="G40" s="28" t="s">
        <v>106</v>
      </c>
      <c r="H40" s="13">
        <v>0</v>
      </c>
      <c r="I40" s="191"/>
      <c r="J40" s="16" t="str">
        <f>IF(I41="","",VLOOKUP(I41,D39:H41,3,0))</f>
        <v>プレミアム  Premium</v>
      </c>
    </row>
    <row r="41" spans="1:10" ht="29" customHeight="1" thickBot="1">
      <c r="A41" s="176"/>
      <c r="B41" s="203"/>
      <c r="C41" s="203"/>
      <c r="D41" s="22">
        <v>3</v>
      </c>
      <c r="E41" s="23" t="s">
        <v>123</v>
      </c>
      <c r="F41" s="32" t="s">
        <v>18</v>
      </c>
      <c r="G41" s="37" t="s">
        <v>107</v>
      </c>
      <c r="H41" s="25">
        <v>0</v>
      </c>
      <c r="I41" s="34">
        <v>2</v>
      </c>
      <c r="J41" s="26">
        <f>IF(I41="","",VLOOKUP(I41,D39:H41,5,0))</f>
        <v>0</v>
      </c>
    </row>
    <row r="42" spans="1:10" ht="29" customHeight="1" thickBot="1">
      <c r="A42" s="176">
        <v>8</v>
      </c>
      <c r="B42" s="203" t="s">
        <v>20</v>
      </c>
      <c r="C42" s="203"/>
      <c r="D42" s="6">
        <v>1</v>
      </c>
      <c r="E42" s="71" t="s">
        <v>124</v>
      </c>
      <c r="F42" s="71" t="s">
        <v>130</v>
      </c>
      <c r="G42" s="27" t="s">
        <v>108</v>
      </c>
      <c r="H42" s="55">
        <f>0*$J$2</f>
        <v>0</v>
      </c>
      <c r="I42" s="190" t="s">
        <v>4</v>
      </c>
      <c r="J42" s="135"/>
    </row>
    <row r="43" spans="1:10" ht="29" customHeight="1" thickBot="1">
      <c r="A43" s="176"/>
      <c r="B43" s="203"/>
      <c r="C43" s="203"/>
      <c r="D43" s="10">
        <v>2</v>
      </c>
      <c r="E43" s="72" t="s">
        <v>125</v>
      </c>
      <c r="F43" s="72" t="s">
        <v>131</v>
      </c>
      <c r="G43" s="28" t="s">
        <v>109</v>
      </c>
      <c r="H43" s="55">
        <f t="shared" ref="H43:H46" si="1">0*$J$2</f>
        <v>0</v>
      </c>
      <c r="I43" s="190"/>
      <c r="J43" s="136"/>
    </row>
    <row r="44" spans="1:10" ht="29" customHeight="1" thickBot="1">
      <c r="A44" s="176"/>
      <c r="B44" s="203"/>
      <c r="C44" s="203"/>
      <c r="D44" s="10">
        <v>3</v>
      </c>
      <c r="E44" s="72" t="s">
        <v>126</v>
      </c>
      <c r="F44" s="72" t="s">
        <v>132</v>
      </c>
      <c r="G44" s="28" t="s">
        <v>110</v>
      </c>
      <c r="H44" s="55">
        <f t="shared" si="1"/>
        <v>0</v>
      </c>
      <c r="I44" s="190"/>
      <c r="J44" s="137"/>
    </row>
    <row r="45" spans="1:10" ht="29" customHeight="1" thickBot="1">
      <c r="A45" s="176"/>
      <c r="B45" s="203"/>
      <c r="C45" s="203"/>
      <c r="D45" s="10">
        <v>4</v>
      </c>
      <c r="E45" s="72" t="s">
        <v>127</v>
      </c>
      <c r="F45" s="72" t="s">
        <v>133</v>
      </c>
      <c r="G45" s="12" t="s">
        <v>111</v>
      </c>
      <c r="H45" s="55">
        <f t="shared" si="1"/>
        <v>0</v>
      </c>
      <c r="I45" s="190"/>
      <c r="J45" s="133" t="str">
        <f>IF(I47="","",VLOOKUP(I47,D42:H47,3,0))</f>
        <v>Purflings /Abalone  
パーフリング/アバロン</v>
      </c>
    </row>
    <row r="46" spans="1:10" ht="29" customHeight="1" thickBot="1">
      <c r="A46" s="176"/>
      <c r="B46" s="203"/>
      <c r="C46" s="203"/>
      <c r="D46" s="10">
        <v>5</v>
      </c>
      <c r="E46" s="72" t="s">
        <v>128</v>
      </c>
      <c r="F46" s="72" t="s">
        <v>134</v>
      </c>
      <c r="G46" s="28" t="s">
        <v>112</v>
      </c>
      <c r="H46" s="55">
        <f t="shared" si="1"/>
        <v>0</v>
      </c>
      <c r="I46" s="190"/>
      <c r="J46" s="134"/>
    </row>
    <row r="47" spans="1:10" ht="29" customHeight="1" thickBot="1">
      <c r="A47" s="212"/>
      <c r="B47" s="196"/>
      <c r="C47" s="196"/>
      <c r="D47" s="17">
        <v>6</v>
      </c>
      <c r="E47" s="73" t="s">
        <v>129</v>
      </c>
      <c r="F47" s="73" t="s">
        <v>135</v>
      </c>
      <c r="G47" s="43" t="s">
        <v>259</v>
      </c>
      <c r="H47" s="39">
        <f>50*$J$2</f>
        <v>5500</v>
      </c>
      <c r="I47" s="20">
        <v>3</v>
      </c>
      <c r="J47" s="21">
        <f>IF(I47="","",VLOOKUP(I47,D42:H47,5,0))</f>
        <v>0</v>
      </c>
    </row>
    <row r="48" spans="1:10" s="38" customFormat="1" ht="29" customHeight="1" thickBot="1">
      <c r="A48" s="176">
        <v>9</v>
      </c>
      <c r="B48" s="203" t="s">
        <v>21</v>
      </c>
      <c r="C48" s="203"/>
      <c r="D48" s="6">
        <v>1</v>
      </c>
      <c r="E48" s="7" t="s">
        <v>121</v>
      </c>
      <c r="F48" s="70" t="s">
        <v>16</v>
      </c>
      <c r="G48" s="70" t="s">
        <v>113</v>
      </c>
      <c r="H48" s="54">
        <v>0</v>
      </c>
      <c r="I48" s="190" t="s">
        <v>4</v>
      </c>
      <c r="J48" s="60"/>
    </row>
    <row r="49" spans="1:10" s="38" customFormat="1" ht="29" customHeight="1" thickBot="1">
      <c r="A49" s="176"/>
      <c r="B49" s="203"/>
      <c r="C49" s="203"/>
      <c r="D49" s="10">
        <v>2</v>
      </c>
      <c r="E49" s="11" t="s">
        <v>122</v>
      </c>
      <c r="F49" s="28" t="s">
        <v>17</v>
      </c>
      <c r="G49" s="28" t="s">
        <v>114</v>
      </c>
      <c r="H49" s="55">
        <v>0</v>
      </c>
      <c r="I49" s="191"/>
      <c r="J49" s="16" t="str">
        <f>IF(I50="","",VLOOKUP(I50,D48:H50,3,0))</f>
        <v>プレミアム  Premium</v>
      </c>
    </row>
    <row r="50" spans="1:10" s="38" customFormat="1" ht="29" customHeight="1" thickBot="1">
      <c r="A50" s="176"/>
      <c r="B50" s="203"/>
      <c r="C50" s="196"/>
      <c r="D50" s="17">
        <v>3</v>
      </c>
      <c r="E50" s="18" t="s">
        <v>123</v>
      </c>
      <c r="F50" s="57" t="s">
        <v>18</v>
      </c>
      <c r="G50" s="124" t="s">
        <v>289</v>
      </c>
      <c r="H50" s="39">
        <v>0</v>
      </c>
      <c r="I50" s="20">
        <v>2</v>
      </c>
      <c r="J50" s="21">
        <f>IF(I50="","",VLOOKUP(I50,D48:H50,5,0))</f>
        <v>0</v>
      </c>
    </row>
    <row r="51" spans="1:10" s="38" customFormat="1" ht="29" customHeight="1">
      <c r="A51" s="194">
        <v>10</v>
      </c>
      <c r="B51" s="232" t="s">
        <v>22</v>
      </c>
      <c r="C51" s="219" t="s">
        <v>23</v>
      </c>
      <c r="D51" s="40">
        <v>1</v>
      </c>
      <c r="E51" s="7" t="s">
        <v>115</v>
      </c>
      <c r="F51" s="61" t="s">
        <v>137</v>
      </c>
      <c r="G51" s="27"/>
      <c r="H51" s="54">
        <f>0*$J$2</f>
        <v>0</v>
      </c>
      <c r="I51" s="222" t="s">
        <v>4</v>
      </c>
      <c r="J51" s="228"/>
    </row>
    <row r="52" spans="1:10" s="38" customFormat="1" ht="29" customHeight="1">
      <c r="A52" s="231"/>
      <c r="B52" s="233"/>
      <c r="C52" s="220"/>
      <c r="D52" s="41">
        <v>2</v>
      </c>
      <c r="E52" s="11" t="s">
        <v>116</v>
      </c>
      <c r="F52" s="15" t="s">
        <v>138</v>
      </c>
      <c r="G52" s="28"/>
      <c r="H52" s="55">
        <f t="shared" ref="H52:H53" si="2">0*$J$2</f>
        <v>0</v>
      </c>
      <c r="I52" s="223"/>
      <c r="J52" s="229"/>
    </row>
    <row r="53" spans="1:10" s="38" customFormat="1" ht="29" customHeight="1">
      <c r="A53" s="231"/>
      <c r="B53" s="233"/>
      <c r="C53" s="220"/>
      <c r="D53" s="41">
        <v>3</v>
      </c>
      <c r="E53" s="11" t="s">
        <v>117</v>
      </c>
      <c r="F53" s="15" t="s">
        <v>139</v>
      </c>
      <c r="G53" s="28"/>
      <c r="H53" s="55">
        <f t="shared" si="2"/>
        <v>0</v>
      </c>
      <c r="I53" s="223"/>
      <c r="J53" s="229"/>
    </row>
    <row r="54" spans="1:10" s="38" customFormat="1" ht="29" customHeight="1" thickBot="1">
      <c r="A54" s="231"/>
      <c r="B54" s="233"/>
      <c r="C54" s="220"/>
      <c r="D54" s="41">
        <v>4</v>
      </c>
      <c r="E54" s="11" t="s">
        <v>118</v>
      </c>
      <c r="F54" s="15" t="s">
        <v>140</v>
      </c>
      <c r="G54" s="28"/>
      <c r="H54" s="55">
        <f>30*$J$2</f>
        <v>3300</v>
      </c>
      <c r="I54" s="223"/>
      <c r="J54" s="230"/>
    </row>
    <row r="55" spans="1:10" s="38" customFormat="1" ht="29" customHeight="1">
      <c r="A55" s="231"/>
      <c r="B55" s="233"/>
      <c r="C55" s="220"/>
      <c r="D55" s="41">
        <v>5</v>
      </c>
      <c r="E55" s="11" t="s">
        <v>86</v>
      </c>
      <c r="F55" s="15" t="s">
        <v>141</v>
      </c>
      <c r="G55" s="28"/>
      <c r="H55" s="55">
        <f>30*$J$2</f>
        <v>3300</v>
      </c>
      <c r="I55" s="224"/>
      <c r="J55" s="226" t="str">
        <f>IF(I57="","",VLOOKUP(I57,D51:H57,3,0))</f>
        <v>Ebony  
エボニー</v>
      </c>
    </row>
    <row r="56" spans="1:10" s="38" customFormat="1" ht="29" customHeight="1" thickBot="1">
      <c r="A56" s="231"/>
      <c r="B56" s="233"/>
      <c r="C56" s="220"/>
      <c r="D56" s="41">
        <v>6</v>
      </c>
      <c r="E56" s="67" t="s">
        <v>90</v>
      </c>
      <c r="F56" s="74" t="s">
        <v>144</v>
      </c>
      <c r="G56" s="28"/>
      <c r="H56" s="55">
        <f>70*$J$2</f>
        <v>7700</v>
      </c>
      <c r="I56" s="225"/>
      <c r="J56" s="227"/>
    </row>
    <row r="57" spans="1:10" s="38" customFormat="1" ht="29" customHeight="1" thickBot="1">
      <c r="A57" s="231"/>
      <c r="B57" s="233"/>
      <c r="C57" s="221"/>
      <c r="D57" s="44">
        <v>7</v>
      </c>
      <c r="E57" s="75" t="s">
        <v>143</v>
      </c>
      <c r="F57" s="76" t="s">
        <v>145</v>
      </c>
      <c r="G57" s="37"/>
      <c r="H57" s="33">
        <f>70*$J$2</f>
        <v>7700</v>
      </c>
      <c r="I57" s="34">
        <v>4</v>
      </c>
      <c r="J57" s="49">
        <f>IF(I57="","",VLOOKUP(I57,D51:H57,5,0))</f>
        <v>3300</v>
      </c>
    </row>
    <row r="58" spans="1:10" s="38" customFormat="1" ht="29" customHeight="1">
      <c r="A58" s="231"/>
      <c r="B58" s="233"/>
      <c r="C58" s="195" t="s">
        <v>24</v>
      </c>
      <c r="D58" s="40">
        <v>1</v>
      </c>
      <c r="E58" s="7" t="s">
        <v>115</v>
      </c>
      <c r="F58" s="61" t="s">
        <v>137</v>
      </c>
      <c r="G58" s="27"/>
      <c r="H58" s="54">
        <f>40*$J$2</f>
        <v>4400</v>
      </c>
      <c r="I58" s="235" t="s">
        <v>4</v>
      </c>
      <c r="J58" s="135"/>
    </row>
    <row r="59" spans="1:10" s="38" customFormat="1" ht="29" customHeight="1">
      <c r="A59" s="231"/>
      <c r="B59" s="233"/>
      <c r="C59" s="155"/>
      <c r="D59" s="41">
        <v>2</v>
      </c>
      <c r="E59" s="11" t="s">
        <v>116</v>
      </c>
      <c r="F59" s="15" t="s">
        <v>138</v>
      </c>
      <c r="G59" s="28"/>
      <c r="H59" s="55">
        <f>40*$J$2</f>
        <v>4400</v>
      </c>
      <c r="I59" s="188"/>
      <c r="J59" s="136"/>
    </row>
    <row r="60" spans="1:10" s="38" customFormat="1" ht="29" customHeight="1">
      <c r="A60" s="231"/>
      <c r="B60" s="233"/>
      <c r="C60" s="155"/>
      <c r="D60" s="41">
        <v>3</v>
      </c>
      <c r="E60" s="11" t="s">
        <v>117</v>
      </c>
      <c r="F60" s="15" t="s">
        <v>139</v>
      </c>
      <c r="G60" s="28"/>
      <c r="H60" s="55">
        <f>40*$J$2</f>
        <v>4400</v>
      </c>
      <c r="I60" s="188"/>
      <c r="J60" s="136"/>
    </row>
    <row r="61" spans="1:10" s="38" customFormat="1" ht="29" customHeight="1">
      <c r="A61" s="231"/>
      <c r="B61" s="233"/>
      <c r="C61" s="155"/>
      <c r="D61" s="41">
        <v>4</v>
      </c>
      <c r="E61" s="11" t="s">
        <v>118</v>
      </c>
      <c r="F61" s="15" t="s">
        <v>140</v>
      </c>
      <c r="G61" s="28"/>
      <c r="H61" s="55">
        <f>70*$J$2</f>
        <v>7700</v>
      </c>
      <c r="I61" s="188"/>
      <c r="J61" s="136"/>
    </row>
    <row r="62" spans="1:10" s="38" customFormat="1" ht="29" customHeight="1" thickBot="1">
      <c r="A62" s="231"/>
      <c r="B62" s="233"/>
      <c r="C62" s="155"/>
      <c r="D62" s="41">
        <v>5</v>
      </c>
      <c r="E62" s="11" t="s">
        <v>86</v>
      </c>
      <c r="F62" s="15" t="s">
        <v>141</v>
      </c>
      <c r="G62" s="28"/>
      <c r="H62" s="55">
        <f>70*$J$2</f>
        <v>7700</v>
      </c>
      <c r="I62" s="188"/>
      <c r="J62" s="137"/>
    </row>
    <row r="63" spans="1:10" s="38" customFormat="1" ht="29" customHeight="1">
      <c r="A63" s="231"/>
      <c r="B63" s="233"/>
      <c r="C63" s="155"/>
      <c r="D63" s="41">
        <v>6</v>
      </c>
      <c r="E63" s="67" t="s">
        <v>90</v>
      </c>
      <c r="F63" s="74" t="s">
        <v>144</v>
      </c>
      <c r="G63" s="28"/>
      <c r="H63" s="55">
        <f>100*$J$2</f>
        <v>11000</v>
      </c>
      <c r="I63" s="188"/>
      <c r="J63" s="133" t="str">
        <f>IF(I65="","",VLOOKUP(I65,D58:H65,3,0))</f>
        <v>Angkor wat rose wood      
ベトナムローズウッド</v>
      </c>
    </row>
    <row r="64" spans="1:10" s="38" customFormat="1" ht="29" customHeight="1" thickBot="1">
      <c r="A64" s="231"/>
      <c r="B64" s="233"/>
      <c r="C64" s="155"/>
      <c r="D64" s="42">
        <v>7</v>
      </c>
      <c r="E64" s="77" t="s">
        <v>143</v>
      </c>
      <c r="F64" s="78" t="s">
        <v>145</v>
      </c>
      <c r="G64" s="43"/>
      <c r="H64" s="55">
        <f>100*$J$2</f>
        <v>11000</v>
      </c>
      <c r="I64" s="236"/>
      <c r="J64" s="134"/>
    </row>
    <row r="65" spans="1:10" s="38" customFormat="1" ht="29" customHeight="1" thickBot="1">
      <c r="A65" s="204"/>
      <c r="B65" s="234"/>
      <c r="C65" s="154"/>
      <c r="D65" s="44">
        <v>8</v>
      </c>
      <c r="E65" s="75" t="s">
        <v>265</v>
      </c>
      <c r="F65" s="76" t="s">
        <v>265</v>
      </c>
      <c r="G65" s="37"/>
      <c r="H65" s="56">
        <v>0</v>
      </c>
      <c r="I65" s="34">
        <v>5</v>
      </c>
      <c r="J65" s="26">
        <f>IF(I65="","",VLOOKUP(I65,D58:H65,5,0))</f>
        <v>7700</v>
      </c>
    </row>
    <row r="66" spans="1:10" s="38" customFormat="1" ht="29" customHeight="1" thickBot="1">
      <c r="A66" s="168">
        <v>11</v>
      </c>
      <c r="B66" s="181" t="s">
        <v>25</v>
      </c>
      <c r="C66" s="183" t="s">
        <v>26</v>
      </c>
      <c r="D66" s="47">
        <v>1</v>
      </c>
      <c r="E66" s="7" t="s">
        <v>155</v>
      </c>
      <c r="F66" s="27" t="s">
        <v>146</v>
      </c>
      <c r="G66" s="27"/>
      <c r="H66" s="54">
        <f>0*$J$2</f>
        <v>0</v>
      </c>
      <c r="I66" s="186" t="s">
        <v>4</v>
      </c>
      <c r="J66" s="145" t="s">
        <v>159</v>
      </c>
    </row>
    <row r="67" spans="1:10" s="38" customFormat="1" ht="29" customHeight="1" thickBot="1">
      <c r="A67" s="168"/>
      <c r="B67" s="181"/>
      <c r="C67" s="184"/>
      <c r="D67" s="46">
        <v>2</v>
      </c>
      <c r="E67" s="11" t="s">
        <v>147</v>
      </c>
      <c r="F67" s="28" t="s">
        <v>29</v>
      </c>
      <c r="G67" s="28"/>
      <c r="H67" s="55">
        <f t="shared" ref="H67:H76" si="3">0*$J$2</f>
        <v>0</v>
      </c>
      <c r="I67" s="187"/>
      <c r="J67" s="214"/>
    </row>
    <row r="68" spans="1:10" ht="29" customHeight="1" thickBot="1">
      <c r="A68" s="168"/>
      <c r="B68" s="181"/>
      <c r="C68" s="184"/>
      <c r="D68" s="46">
        <v>3</v>
      </c>
      <c r="E68" s="11" t="s">
        <v>148</v>
      </c>
      <c r="F68" s="28" t="s">
        <v>27</v>
      </c>
      <c r="G68" s="28"/>
      <c r="H68" s="55">
        <f>20*$J$2</f>
        <v>2200</v>
      </c>
      <c r="I68" s="187"/>
      <c r="J68" s="214"/>
    </row>
    <row r="69" spans="1:10" ht="29" customHeight="1" thickBot="1">
      <c r="A69" s="168"/>
      <c r="B69" s="181"/>
      <c r="C69" s="184"/>
      <c r="D69" s="46">
        <v>4</v>
      </c>
      <c r="E69" s="11" t="s">
        <v>195</v>
      </c>
      <c r="F69" s="28" t="s">
        <v>196</v>
      </c>
      <c r="G69" s="28" t="s">
        <v>264</v>
      </c>
      <c r="H69" s="55">
        <f>20*$J$2</f>
        <v>2200</v>
      </c>
      <c r="I69" s="187"/>
      <c r="J69" s="214"/>
    </row>
    <row r="70" spans="1:10" ht="29" customHeight="1" thickBot="1">
      <c r="A70" s="168"/>
      <c r="B70" s="181"/>
      <c r="C70" s="184"/>
      <c r="D70" s="46">
        <v>5</v>
      </c>
      <c r="E70" s="11" t="s">
        <v>262</v>
      </c>
      <c r="F70" s="28" t="s">
        <v>263</v>
      </c>
      <c r="G70" s="28"/>
      <c r="H70" s="55">
        <f>20*$J$2</f>
        <v>2200</v>
      </c>
      <c r="I70" s="187"/>
      <c r="J70" s="214"/>
    </row>
    <row r="71" spans="1:10" ht="29" customHeight="1" thickBot="1">
      <c r="A71" s="168"/>
      <c r="B71" s="181"/>
      <c r="C71" s="184"/>
      <c r="D71" s="46">
        <v>6</v>
      </c>
      <c r="E71" s="11" t="s">
        <v>192</v>
      </c>
      <c r="F71" s="28" t="s">
        <v>152</v>
      </c>
      <c r="G71" s="28" t="s">
        <v>264</v>
      </c>
      <c r="H71" s="55">
        <f>30*$J$2</f>
        <v>3300</v>
      </c>
      <c r="I71" s="187"/>
      <c r="J71" s="215"/>
    </row>
    <row r="72" spans="1:10" ht="29" customHeight="1" thickBot="1">
      <c r="A72" s="168"/>
      <c r="B72" s="181"/>
      <c r="C72" s="184"/>
      <c r="D72" s="46">
        <v>7</v>
      </c>
      <c r="E72" s="11" t="s">
        <v>156</v>
      </c>
      <c r="F72" s="28" t="s">
        <v>28</v>
      </c>
      <c r="G72" s="28"/>
      <c r="H72" s="55">
        <f>40*$J$2</f>
        <v>4400</v>
      </c>
      <c r="I72" s="188"/>
      <c r="J72" s="133" t="str">
        <f>IF(I74="","",VLOOKUP(I74,D66:H74,3,0))</f>
        <v xml:space="preserve">フレイム・メイプル　
Flame Maple </v>
      </c>
    </row>
    <row r="73" spans="1:10" ht="29" customHeight="1" thickBot="1">
      <c r="A73" s="168"/>
      <c r="B73" s="181"/>
      <c r="C73" s="184"/>
      <c r="D73" s="46">
        <v>8</v>
      </c>
      <c r="E73" s="11" t="s">
        <v>153</v>
      </c>
      <c r="F73" s="28" t="s">
        <v>154</v>
      </c>
      <c r="G73" s="28"/>
      <c r="H73" s="55">
        <f>60*$J$2</f>
        <v>6600</v>
      </c>
      <c r="I73" s="188"/>
      <c r="J73" s="134"/>
    </row>
    <row r="74" spans="1:10" ht="29" customHeight="1" thickBot="1">
      <c r="A74" s="168"/>
      <c r="B74" s="181"/>
      <c r="C74" s="185"/>
      <c r="D74" s="48">
        <v>9</v>
      </c>
      <c r="E74" s="23" t="s">
        <v>157</v>
      </c>
      <c r="F74" s="37" t="s">
        <v>158</v>
      </c>
      <c r="G74" s="37"/>
      <c r="H74" s="33">
        <f>80*$J$2</f>
        <v>8800</v>
      </c>
      <c r="I74" s="34">
        <v>8</v>
      </c>
      <c r="J74" s="26">
        <f>IF(I74="","",VLOOKUP(I74,D66:H74,5,0))</f>
        <v>6600</v>
      </c>
    </row>
    <row r="75" spans="1:10" ht="29" customHeight="1" thickBot="1">
      <c r="A75" s="168"/>
      <c r="B75" s="181"/>
      <c r="C75" s="189" t="s">
        <v>30</v>
      </c>
      <c r="D75" s="47">
        <v>1</v>
      </c>
      <c r="E75" s="7" t="s">
        <v>155</v>
      </c>
      <c r="F75" s="27" t="s">
        <v>146</v>
      </c>
      <c r="G75" s="27"/>
      <c r="H75" s="54">
        <f>0*$J$2</f>
        <v>0</v>
      </c>
      <c r="I75" s="190" t="s">
        <v>4</v>
      </c>
      <c r="J75" s="145"/>
    </row>
    <row r="76" spans="1:10" ht="29" customHeight="1" thickBot="1">
      <c r="A76" s="168"/>
      <c r="B76" s="181"/>
      <c r="C76" s="189"/>
      <c r="D76" s="46">
        <v>2</v>
      </c>
      <c r="E76" s="11" t="s">
        <v>147</v>
      </c>
      <c r="F76" s="28" t="s">
        <v>29</v>
      </c>
      <c r="G76" s="28"/>
      <c r="H76" s="55">
        <f t="shared" si="3"/>
        <v>0</v>
      </c>
      <c r="I76" s="191"/>
      <c r="J76" s="214"/>
    </row>
    <row r="77" spans="1:10" ht="29" customHeight="1" thickBot="1">
      <c r="A77" s="168"/>
      <c r="B77" s="181"/>
      <c r="C77" s="189"/>
      <c r="D77" s="46">
        <v>3</v>
      </c>
      <c r="E77" s="11" t="s">
        <v>148</v>
      </c>
      <c r="F77" s="28" t="s">
        <v>27</v>
      </c>
      <c r="G77" s="28"/>
      <c r="H77" s="55">
        <f>50*$J$2</f>
        <v>5500</v>
      </c>
      <c r="I77" s="191"/>
      <c r="J77" s="214"/>
    </row>
    <row r="78" spans="1:10" ht="29" customHeight="1" thickBot="1">
      <c r="A78" s="168"/>
      <c r="B78" s="181"/>
      <c r="C78" s="189"/>
      <c r="D78" s="46">
        <v>4</v>
      </c>
      <c r="E78" s="11" t="s">
        <v>195</v>
      </c>
      <c r="F78" s="28" t="s">
        <v>196</v>
      </c>
      <c r="G78" s="28" t="s">
        <v>264</v>
      </c>
      <c r="H78" s="55">
        <f>50*$J$2</f>
        <v>5500</v>
      </c>
      <c r="I78" s="191"/>
      <c r="J78" s="214"/>
    </row>
    <row r="79" spans="1:10" ht="29" customHeight="1" thickBot="1">
      <c r="A79" s="168"/>
      <c r="B79" s="181"/>
      <c r="C79" s="189"/>
      <c r="D79" s="46">
        <v>5</v>
      </c>
      <c r="E79" s="11" t="s">
        <v>261</v>
      </c>
      <c r="F79" s="28" t="s">
        <v>263</v>
      </c>
      <c r="G79" s="28"/>
      <c r="H79" s="55">
        <f>50*$J$2</f>
        <v>5500</v>
      </c>
      <c r="I79" s="191"/>
      <c r="J79" s="214"/>
    </row>
    <row r="80" spans="1:10" ht="29" customHeight="1" thickBot="1">
      <c r="A80" s="168"/>
      <c r="B80" s="181"/>
      <c r="C80" s="189"/>
      <c r="D80" s="46">
        <v>6</v>
      </c>
      <c r="E80" s="11" t="s">
        <v>192</v>
      </c>
      <c r="F80" s="28" t="s">
        <v>152</v>
      </c>
      <c r="G80" s="28" t="s">
        <v>264</v>
      </c>
      <c r="H80" s="55">
        <f>60*$J$2</f>
        <v>6600</v>
      </c>
      <c r="I80" s="191"/>
      <c r="J80" s="215"/>
    </row>
    <row r="81" spans="1:10" ht="29" customHeight="1" thickBot="1">
      <c r="A81" s="168"/>
      <c r="B81" s="181"/>
      <c r="C81" s="189"/>
      <c r="D81" s="46">
        <v>7</v>
      </c>
      <c r="E81" s="11" t="s">
        <v>156</v>
      </c>
      <c r="F81" s="28" t="s">
        <v>28</v>
      </c>
      <c r="G81" s="28"/>
      <c r="H81" s="55">
        <f>70*$J$2</f>
        <v>7700</v>
      </c>
      <c r="I81" s="143"/>
      <c r="J81" s="133" t="str">
        <f>IF(I83="","",VLOOKUP(I83,D75:H83,3,0))</f>
        <v xml:space="preserve">フレイム・メイプル　
Flame Maple </v>
      </c>
    </row>
    <row r="82" spans="1:10" ht="29" customHeight="1" thickBot="1">
      <c r="A82" s="168"/>
      <c r="B82" s="181"/>
      <c r="C82" s="189"/>
      <c r="D82" s="46">
        <v>8</v>
      </c>
      <c r="E82" s="11" t="s">
        <v>153</v>
      </c>
      <c r="F82" s="28" t="s">
        <v>154</v>
      </c>
      <c r="G82" s="28"/>
      <c r="H82" s="55">
        <f>80*$J$2</f>
        <v>8800</v>
      </c>
      <c r="I82" s="143"/>
      <c r="J82" s="134"/>
    </row>
    <row r="83" spans="1:10" ht="29" customHeight="1" thickBot="1">
      <c r="A83" s="168"/>
      <c r="B83" s="181"/>
      <c r="C83" s="189"/>
      <c r="D83" s="48">
        <v>9</v>
      </c>
      <c r="E83" s="23" t="s">
        <v>157</v>
      </c>
      <c r="F83" s="37" t="s">
        <v>158</v>
      </c>
      <c r="G83" s="37"/>
      <c r="H83" s="33">
        <f>100*$J$2</f>
        <v>11000</v>
      </c>
      <c r="I83" s="34">
        <v>8</v>
      </c>
      <c r="J83" s="26">
        <f>IF(I83="","",VLOOKUP(I83,D75:H83,5,0))</f>
        <v>8800</v>
      </c>
    </row>
    <row r="84" spans="1:10" ht="29" customHeight="1" thickBot="1">
      <c r="A84" s="168"/>
      <c r="B84" s="181"/>
      <c r="C84" s="189" t="s">
        <v>31</v>
      </c>
      <c r="D84" s="47">
        <v>1</v>
      </c>
      <c r="E84" s="7" t="s">
        <v>155</v>
      </c>
      <c r="F84" s="27" t="s">
        <v>146</v>
      </c>
      <c r="G84" s="27"/>
      <c r="H84" s="54">
        <f>0*$J$2</f>
        <v>0</v>
      </c>
      <c r="I84" s="192" t="s">
        <v>4</v>
      </c>
      <c r="J84" s="216"/>
    </row>
    <row r="85" spans="1:10" ht="29" customHeight="1" thickBot="1">
      <c r="A85" s="168"/>
      <c r="B85" s="181"/>
      <c r="C85" s="189"/>
      <c r="D85" s="46">
        <v>2</v>
      </c>
      <c r="E85" s="11" t="s">
        <v>147</v>
      </c>
      <c r="F85" s="28" t="s">
        <v>29</v>
      </c>
      <c r="G85" s="28"/>
      <c r="H85" s="55">
        <f t="shared" ref="H85" si="4">0*$J$2</f>
        <v>0</v>
      </c>
      <c r="I85" s="193"/>
      <c r="J85" s="217"/>
    </row>
    <row r="86" spans="1:10" ht="29" customHeight="1" thickBot="1">
      <c r="A86" s="168"/>
      <c r="B86" s="181"/>
      <c r="C86" s="189"/>
      <c r="D86" s="46">
        <v>3</v>
      </c>
      <c r="E86" s="11" t="s">
        <v>148</v>
      </c>
      <c r="F86" s="28" t="s">
        <v>27</v>
      </c>
      <c r="G86" s="28"/>
      <c r="H86" s="55">
        <f>50*$J$2</f>
        <v>5500</v>
      </c>
      <c r="I86" s="193"/>
      <c r="J86" s="217"/>
    </row>
    <row r="87" spans="1:10" ht="29" customHeight="1" thickBot="1">
      <c r="A87" s="168"/>
      <c r="B87" s="181"/>
      <c r="C87" s="189"/>
      <c r="D87" s="46">
        <v>4</v>
      </c>
      <c r="E87" s="11" t="s">
        <v>195</v>
      </c>
      <c r="F87" s="28" t="s">
        <v>196</v>
      </c>
      <c r="G87" s="28" t="s">
        <v>264</v>
      </c>
      <c r="H87" s="55">
        <f>50*$J$2</f>
        <v>5500</v>
      </c>
      <c r="I87" s="193"/>
      <c r="J87" s="217"/>
    </row>
    <row r="88" spans="1:10" ht="29" customHeight="1" thickBot="1">
      <c r="A88" s="168"/>
      <c r="B88" s="181"/>
      <c r="C88" s="189"/>
      <c r="D88" s="46">
        <v>5</v>
      </c>
      <c r="E88" s="11" t="s">
        <v>261</v>
      </c>
      <c r="F88" s="28" t="s">
        <v>263</v>
      </c>
      <c r="G88" s="28"/>
      <c r="H88" s="55">
        <f>50*$J$2</f>
        <v>5500</v>
      </c>
      <c r="I88" s="193"/>
      <c r="J88" s="217"/>
    </row>
    <row r="89" spans="1:10" ht="29" customHeight="1" thickBot="1">
      <c r="A89" s="168"/>
      <c r="B89" s="181"/>
      <c r="C89" s="189"/>
      <c r="D89" s="46">
        <v>6</v>
      </c>
      <c r="E89" s="11" t="s">
        <v>192</v>
      </c>
      <c r="F89" s="28" t="s">
        <v>152</v>
      </c>
      <c r="G89" s="28" t="s">
        <v>264</v>
      </c>
      <c r="H89" s="55">
        <f>60*$J$2</f>
        <v>6600</v>
      </c>
      <c r="I89" s="193"/>
      <c r="J89" s="218"/>
    </row>
    <row r="90" spans="1:10" ht="29" customHeight="1" thickBot="1">
      <c r="A90" s="168"/>
      <c r="B90" s="181"/>
      <c r="C90" s="189"/>
      <c r="D90" s="46">
        <v>7</v>
      </c>
      <c r="E90" s="11" t="s">
        <v>156</v>
      </c>
      <c r="F90" s="28" t="s">
        <v>28</v>
      </c>
      <c r="G90" s="28"/>
      <c r="H90" s="55">
        <f>70*$J$2</f>
        <v>7700</v>
      </c>
      <c r="I90" s="193"/>
      <c r="J90" s="133" t="str">
        <f>IF(I92="","",VLOOKUP(I92,D84:H92,3,0))</f>
        <v xml:space="preserve">フレイム・メイプル　
Flame Maple </v>
      </c>
    </row>
    <row r="91" spans="1:10" ht="29" customHeight="1" thickBot="1">
      <c r="A91" s="168"/>
      <c r="B91" s="181"/>
      <c r="C91" s="189"/>
      <c r="D91" s="46">
        <v>8</v>
      </c>
      <c r="E91" s="11" t="s">
        <v>153</v>
      </c>
      <c r="F91" s="28" t="s">
        <v>154</v>
      </c>
      <c r="G91" s="28"/>
      <c r="H91" s="55">
        <f>80*$J$2</f>
        <v>8800</v>
      </c>
      <c r="I91" s="193"/>
      <c r="J91" s="134"/>
    </row>
    <row r="92" spans="1:10" ht="29" customHeight="1" thickBot="1">
      <c r="A92" s="168"/>
      <c r="B92" s="182"/>
      <c r="C92" s="189"/>
      <c r="D92" s="48">
        <v>9</v>
      </c>
      <c r="E92" s="23" t="s">
        <v>157</v>
      </c>
      <c r="F92" s="37" t="s">
        <v>158</v>
      </c>
      <c r="G92" s="37"/>
      <c r="H92" s="33">
        <f>100*$J$2</f>
        <v>11000</v>
      </c>
      <c r="I92" s="34">
        <v>8</v>
      </c>
      <c r="J92" s="26">
        <f>IF(I92="","",VLOOKUP(I92,D84:H92,5,0))</f>
        <v>8800</v>
      </c>
    </row>
    <row r="93" spans="1:10" ht="29" customHeight="1">
      <c r="A93" s="169">
        <v>12</v>
      </c>
      <c r="B93" s="159" t="s">
        <v>204</v>
      </c>
      <c r="C93" s="162" t="s">
        <v>198</v>
      </c>
      <c r="D93" s="92">
        <v>1</v>
      </c>
      <c r="E93" s="7" t="s">
        <v>193</v>
      </c>
      <c r="F93" s="27" t="s">
        <v>27</v>
      </c>
      <c r="G93" s="27"/>
      <c r="H93" s="54"/>
      <c r="I93" s="165" t="s">
        <v>4</v>
      </c>
      <c r="J93" s="80"/>
    </row>
    <row r="94" spans="1:10" ht="29" customHeight="1" thickBot="1">
      <c r="A94" s="170"/>
      <c r="B94" s="160"/>
      <c r="C94" s="163"/>
      <c r="D94" s="89">
        <v>2</v>
      </c>
      <c r="E94" s="11" t="s">
        <v>192</v>
      </c>
      <c r="F94" s="28" t="s">
        <v>152</v>
      </c>
      <c r="G94" s="28"/>
      <c r="H94" s="55"/>
      <c r="I94" s="166"/>
      <c r="J94" s="81"/>
    </row>
    <row r="95" spans="1:10" ht="29" customHeight="1">
      <c r="A95" s="170"/>
      <c r="B95" s="160"/>
      <c r="C95" s="163"/>
      <c r="D95" s="89">
        <v>3</v>
      </c>
      <c r="E95" s="11" t="s">
        <v>194</v>
      </c>
      <c r="F95" s="28" t="s">
        <v>197</v>
      </c>
      <c r="G95" s="115"/>
      <c r="H95" s="55"/>
      <c r="I95" s="166"/>
      <c r="J95" s="133" t="str">
        <f>IF(I98="","",VLOOKUP(I98,D93:H101,3,0))</f>
        <v xml:space="preserve">5A ハワイアン・コア
Flame Hawaiian koa 5A  </v>
      </c>
    </row>
    <row r="96" spans="1:10" ht="29" customHeight="1">
      <c r="A96" s="170"/>
      <c r="B96" s="160"/>
      <c r="C96" s="163"/>
      <c r="D96" s="89">
        <v>4</v>
      </c>
      <c r="E96" s="11" t="s">
        <v>298</v>
      </c>
      <c r="F96" s="28" t="s">
        <v>292</v>
      </c>
      <c r="G96" s="28"/>
      <c r="H96" s="55"/>
      <c r="I96" s="166"/>
      <c r="J96" s="152"/>
    </row>
    <row r="97" spans="1:10" ht="29" customHeight="1" thickBot="1">
      <c r="A97" s="170"/>
      <c r="B97" s="160"/>
      <c r="C97" s="163"/>
      <c r="D97" s="125">
        <v>5</v>
      </c>
      <c r="E97" s="11" t="s">
        <v>290</v>
      </c>
      <c r="F97" s="28" t="s">
        <v>291</v>
      </c>
      <c r="G97" s="43"/>
      <c r="H97" s="19"/>
      <c r="I97" s="167"/>
      <c r="J97" s="152"/>
    </row>
    <row r="98" spans="1:10" ht="29" customHeight="1" thickBot="1">
      <c r="A98" s="171"/>
      <c r="B98" s="161"/>
      <c r="C98" s="164"/>
      <c r="D98" s="90">
        <v>6</v>
      </c>
      <c r="E98" s="23" t="s">
        <v>157</v>
      </c>
      <c r="F98" s="37" t="s">
        <v>158</v>
      </c>
      <c r="G98" s="37"/>
      <c r="H98" s="33"/>
      <c r="I98" s="102">
        <v>6</v>
      </c>
      <c r="J98" s="134"/>
    </row>
    <row r="99" spans="1:10" ht="29" customHeight="1" thickBot="1">
      <c r="A99" s="172">
        <v>13</v>
      </c>
      <c r="B99" s="156" t="s">
        <v>205</v>
      </c>
      <c r="C99" s="153" t="s">
        <v>191</v>
      </c>
      <c r="D99" s="88">
        <v>1</v>
      </c>
      <c r="E99" s="30" t="s">
        <v>187</v>
      </c>
      <c r="F99" s="30" t="s">
        <v>187</v>
      </c>
      <c r="G99" s="45"/>
      <c r="H99" s="31">
        <f>VLOOKUP($I$98,Sheet1!$B$11:$E$16,2,TRUE)</f>
        <v>22000</v>
      </c>
      <c r="I99" s="101">
        <v>4</v>
      </c>
      <c r="J99" s="100">
        <f>IF(I99="0","",VLOOKUP(I99,D99:H102,5,0))</f>
        <v>0</v>
      </c>
    </row>
    <row r="100" spans="1:10" ht="29" customHeight="1" thickBot="1">
      <c r="A100" s="172"/>
      <c r="B100" s="157"/>
      <c r="C100" s="154"/>
      <c r="D100" s="88">
        <v>2</v>
      </c>
      <c r="E100" s="11" t="s">
        <v>188</v>
      </c>
      <c r="F100" s="11" t="s">
        <v>188</v>
      </c>
      <c r="G100" s="28"/>
      <c r="H100" s="55">
        <f>VLOOKUP($I$98,Sheet1!$B$11:$E$16,3,TRUE)</f>
        <v>55000</v>
      </c>
      <c r="I100" s="102">
        <v>4</v>
      </c>
      <c r="J100" s="26">
        <f>IF(I100="","",VLOOKUP(I100,D100:H102,5,0))</f>
        <v>0</v>
      </c>
    </row>
    <row r="101" spans="1:10" ht="29" customHeight="1" thickBot="1">
      <c r="A101" s="172"/>
      <c r="B101" s="157"/>
      <c r="C101" s="154"/>
      <c r="D101" s="88">
        <v>3</v>
      </c>
      <c r="E101" s="11" t="s">
        <v>189</v>
      </c>
      <c r="F101" s="11" t="s">
        <v>189</v>
      </c>
      <c r="G101" s="28"/>
      <c r="H101" s="55">
        <f>VLOOKUP($I$98,Sheet1!$B$11:$E$16,4,TRUE)</f>
        <v>61000</v>
      </c>
      <c r="I101" s="102">
        <v>4</v>
      </c>
      <c r="J101" s="26">
        <f>IF(I101="","",VLOOKUP(I101,D101:H102,5,0))</f>
        <v>0</v>
      </c>
    </row>
    <row r="102" spans="1:10" ht="29" customHeight="1" thickBot="1">
      <c r="A102" s="173"/>
      <c r="B102" s="158"/>
      <c r="C102" s="155"/>
      <c r="D102" s="99">
        <v>4</v>
      </c>
      <c r="E102" s="18" t="s">
        <v>190</v>
      </c>
      <c r="F102" s="18" t="s">
        <v>190</v>
      </c>
      <c r="G102" s="43"/>
      <c r="H102" s="39">
        <v>0</v>
      </c>
      <c r="I102" s="103"/>
      <c r="J102" s="91"/>
    </row>
    <row r="103" spans="1:10" ht="29" customHeight="1" thickBot="1">
      <c r="A103" s="176">
        <v>14</v>
      </c>
      <c r="B103" s="177" t="s">
        <v>32</v>
      </c>
      <c r="C103" s="179" t="s">
        <v>26</v>
      </c>
      <c r="D103" s="50">
        <v>1</v>
      </c>
      <c r="E103" s="7" t="s">
        <v>160</v>
      </c>
      <c r="F103" s="27" t="s">
        <v>161</v>
      </c>
      <c r="G103" s="27"/>
      <c r="H103" s="54">
        <f>0*$J$2</f>
        <v>0</v>
      </c>
      <c r="I103" s="141" t="s">
        <v>4</v>
      </c>
      <c r="J103" s="145" t="s">
        <v>168</v>
      </c>
    </row>
    <row r="104" spans="1:10" ht="29" customHeight="1" thickBot="1">
      <c r="A104" s="176"/>
      <c r="B104" s="177"/>
      <c r="C104" s="179"/>
      <c r="D104" s="51">
        <v>2</v>
      </c>
      <c r="E104" s="11" t="s">
        <v>162</v>
      </c>
      <c r="F104" s="28" t="s">
        <v>35</v>
      </c>
      <c r="G104" s="28"/>
      <c r="H104" s="55">
        <f>30*$J$2</f>
        <v>3300</v>
      </c>
      <c r="I104" s="142"/>
      <c r="J104" s="146"/>
    </row>
    <row r="105" spans="1:10" ht="29" customHeight="1" thickBot="1">
      <c r="A105" s="176"/>
      <c r="B105" s="177"/>
      <c r="C105" s="179"/>
      <c r="D105" s="51">
        <v>3</v>
      </c>
      <c r="E105" s="11" t="s">
        <v>163</v>
      </c>
      <c r="F105" s="28" t="s">
        <v>164</v>
      </c>
      <c r="G105" s="28"/>
      <c r="H105" s="55">
        <f>30*$J$2</f>
        <v>3300</v>
      </c>
      <c r="I105" s="142"/>
      <c r="J105" s="146"/>
    </row>
    <row r="106" spans="1:10" ht="29" customHeight="1" thickBot="1">
      <c r="A106" s="176"/>
      <c r="B106" s="177"/>
      <c r="C106" s="179"/>
      <c r="D106" s="51">
        <v>4</v>
      </c>
      <c r="E106" s="11" t="s">
        <v>149</v>
      </c>
      <c r="F106" s="28" t="s">
        <v>150</v>
      </c>
      <c r="G106" s="28"/>
      <c r="H106" s="55">
        <f>30*$J$2</f>
        <v>3300</v>
      </c>
      <c r="I106" s="142"/>
      <c r="J106" s="146"/>
    </row>
    <row r="107" spans="1:10" ht="29" customHeight="1" thickBot="1">
      <c r="A107" s="176"/>
      <c r="B107" s="177"/>
      <c r="C107" s="179"/>
      <c r="D107" s="51">
        <v>5</v>
      </c>
      <c r="E107" s="79" t="s">
        <v>151</v>
      </c>
      <c r="F107" s="28" t="s">
        <v>152</v>
      </c>
      <c r="G107" s="28"/>
      <c r="H107" s="55">
        <f>40*$J$2</f>
        <v>4400</v>
      </c>
      <c r="I107" s="142"/>
      <c r="J107" s="146"/>
    </row>
    <row r="108" spans="1:10" ht="29" customHeight="1" thickBot="1">
      <c r="A108" s="176"/>
      <c r="B108" s="177"/>
      <c r="C108" s="179"/>
      <c r="D108" s="51">
        <v>6</v>
      </c>
      <c r="E108" s="79" t="s">
        <v>307</v>
      </c>
      <c r="F108" s="28" t="s">
        <v>308</v>
      </c>
      <c r="G108" s="28"/>
      <c r="H108" s="55">
        <f>40*$J$2</f>
        <v>4400</v>
      </c>
      <c r="I108" s="142"/>
      <c r="J108" s="147"/>
    </row>
    <row r="109" spans="1:10" ht="29" customHeight="1" thickBot="1">
      <c r="A109" s="176"/>
      <c r="B109" s="177"/>
      <c r="C109" s="179"/>
      <c r="D109" s="51">
        <v>7</v>
      </c>
      <c r="E109" s="11" t="s">
        <v>165</v>
      </c>
      <c r="F109" s="28" t="s">
        <v>33</v>
      </c>
      <c r="G109" s="28"/>
      <c r="H109" s="55">
        <f>50*$J$2</f>
        <v>5500</v>
      </c>
      <c r="I109" s="144"/>
      <c r="J109" s="133" t="str">
        <f>IF(I111="","",VLOOKUP(I111,D103:H111,3,0))</f>
        <v>メイプル3A maple</v>
      </c>
    </row>
    <row r="110" spans="1:10" ht="29" customHeight="1" thickBot="1">
      <c r="A110" s="176"/>
      <c r="B110" s="177"/>
      <c r="C110" s="179"/>
      <c r="D110" s="51">
        <v>8</v>
      </c>
      <c r="E110" s="11" t="s">
        <v>166</v>
      </c>
      <c r="F110" s="28" t="s">
        <v>34</v>
      </c>
      <c r="G110" s="28"/>
      <c r="H110" s="55">
        <f>50*$J$2</f>
        <v>5500</v>
      </c>
      <c r="I110" s="144"/>
      <c r="J110" s="134"/>
    </row>
    <row r="111" spans="1:10" ht="29" customHeight="1" thickBot="1">
      <c r="A111" s="176"/>
      <c r="B111" s="177"/>
      <c r="C111" s="180"/>
      <c r="D111" s="53">
        <v>9</v>
      </c>
      <c r="E111" s="18" t="s">
        <v>167</v>
      </c>
      <c r="F111" s="43" t="s">
        <v>37</v>
      </c>
      <c r="G111" s="43"/>
      <c r="H111" s="19">
        <f>80*$J$2</f>
        <v>8800</v>
      </c>
      <c r="I111" s="20">
        <v>3</v>
      </c>
      <c r="J111" s="21">
        <f>IF(I111="","",VLOOKUP(I111,D103:H111,5,0))</f>
        <v>3300</v>
      </c>
    </row>
    <row r="112" spans="1:10" ht="29" customHeight="1" thickBot="1">
      <c r="A112" s="176"/>
      <c r="B112" s="177"/>
      <c r="C112" s="199" t="s">
        <v>30</v>
      </c>
      <c r="D112" s="50">
        <v>1</v>
      </c>
      <c r="E112" s="7" t="s">
        <v>160</v>
      </c>
      <c r="F112" s="27" t="s">
        <v>161</v>
      </c>
      <c r="G112" s="27"/>
      <c r="H112" s="54">
        <f>0*$J$2</f>
        <v>0</v>
      </c>
      <c r="I112" s="141" t="s">
        <v>4</v>
      </c>
      <c r="J112" s="145"/>
    </row>
    <row r="113" spans="1:10" ht="29" customHeight="1" thickBot="1">
      <c r="A113" s="176"/>
      <c r="B113" s="177"/>
      <c r="C113" s="199"/>
      <c r="D113" s="51">
        <v>2</v>
      </c>
      <c r="E113" s="11" t="s">
        <v>162</v>
      </c>
      <c r="F113" s="28" t="s">
        <v>35</v>
      </c>
      <c r="G113" s="28"/>
      <c r="H113" s="55">
        <f>50*$J$2</f>
        <v>5500</v>
      </c>
      <c r="I113" s="142"/>
      <c r="J113" s="146"/>
    </row>
    <row r="114" spans="1:10" ht="29" customHeight="1" thickBot="1">
      <c r="A114" s="176"/>
      <c r="B114" s="177"/>
      <c r="C114" s="199"/>
      <c r="D114" s="51">
        <v>3</v>
      </c>
      <c r="E114" s="11" t="s">
        <v>163</v>
      </c>
      <c r="F114" s="28" t="s">
        <v>164</v>
      </c>
      <c r="G114" s="28"/>
      <c r="H114" s="55">
        <f t="shared" ref="H114:H115" si="5">50*$J$2</f>
        <v>5500</v>
      </c>
      <c r="I114" s="142"/>
      <c r="J114" s="146"/>
    </row>
    <row r="115" spans="1:10" ht="29" customHeight="1" thickBot="1">
      <c r="A115" s="176"/>
      <c r="B115" s="177"/>
      <c r="C115" s="199"/>
      <c r="D115" s="51">
        <v>4</v>
      </c>
      <c r="E115" s="11" t="s">
        <v>149</v>
      </c>
      <c r="F115" s="28" t="s">
        <v>150</v>
      </c>
      <c r="G115" s="28"/>
      <c r="H115" s="55">
        <f t="shared" si="5"/>
        <v>5500</v>
      </c>
      <c r="I115" s="142"/>
      <c r="J115" s="146"/>
    </row>
    <row r="116" spans="1:10" ht="29" customHeight="1" thickBot="1">
      <c r="A116" s="176"/>
      <c r="B116" s="177"/>
      <c r="C116" s="199"/>
      <c r="D116" s="51">
        <v>5</v>
      </c>
      <c r="E116" s="79" t="s">
        <v>151</v>
      </c>
      <c r="F116" s="28" t="s">
        <v>152</v>
      </c>
      <c r="G116" s="28"/>
      <c r="H116" s="55">
        <f>60*$J$2</f>
        <v>6600</v>
      </c>
      <c r="I116" s="142"/>
      <c r="J116" s="146"/>
    </row>
    <row r="117" spans="1:10" ht="29" customHeight="1" thickBot="1">
      <c r="A117" s="176"/>
      <c r="B117" s="177"/>
      <c r="C117" s="199"/>
      <c r="D117" s="51">
        <v>6</v>
      </c>
      <c r="E117" s="79" t="s">
        <v>307</v>
      </c>
      <c r="F117" s="28" t="s">
        <v>308</v>
      </c>
      <c r="G117" s="28"/>
      <c r="H117" s="55">
        <f>60*$J$2</f>
        <v>6600</v>
      </c>
      <c r="I117" s="142"/>
      <c r="J117" s="147"/>
    </row>
    <row r="118" spans="1:10" ht="29" customHeight="1" thickBot="1">
      <c r="A118" s="176"/>
      <c r="B118" s="177"/>
      <c r="C118" s="199"/>
      <c r="D118" s="51">
        <v>7</v>
      </c>
      <c r="E118" s="11" t="s">
        <v>165</v>
      </c>
      <c r="F118" s="28" t="s">
        <v>33</v>
      </c>
      <c r="G118" s="28"/>
      <c r="H118" s="55">
        <f>70*$J$2</f>
        <v>7700</v>
      </c>
      <c r="I118" s="144"/>
      <c r="J118" s="133" t="str">
        <f>IF(I120="","",VLOOKUP(I120,D112:H120,3,0))</f>
        <v xml:space="preserve">  ベトナムローズウッド　
Vietnam Rosewood </v>
      </c>
    </row>
    <row r="119" spans="1:10" ht="29" customHeight="1" thickBot="1">
      <c r="A119" s="176"/>
      <c r="B119" s="177"/>
      <c r="C119" s="199"/>
      <c r="D119" s="51">
        <v>8</v>
      </c>
      <c r="E119" s="11" t="s">
        <v>166</v>
      </c>
      <c r="F119" s="28" t="s">
        <v>34</v>
      </c>
      <c r="G119" s="28"/>
      <c r="H119" s="55">
        <f>70*$J$2</f>
        <v>7700</v>
      </c>
      <c r="I119" s="144"/>
      <c r="J119" s="134"/>
    </row>
    <row r="120" spans="1:10" ht="29" customHeight="1" thickBot="1">
      <c r="A120" s="176"/>
      <c r="B120" s="177"/>
      <c r="C120" s="199"/>
      <c r="D120" s="53">
        <v>9</v>
      </c>
      <c r="E120" s="18" t="s">
        <v>167</v>
      </c>
      <c r="F120" s="43" t="s">
        <v>37</v>
      </c>
      <c r="G120" s="43"/>
      <c r="H120" s="19">
        <f>100*$J$2</f>
        <v>11000</v>
      </c>
      <c r="I120" s="20">
        <v>5</v>
      </c>
      <c r="J120" s="21">
        <f>IF(I120="","",VLOOKUP(I120,D112:H120,5,0))</f>
        <v>6600</v>
      </c>
    </row>
    <row r="121" spans="1:10" ht="29" customHeight="1" thickBot="1">
      <c r="A121" s="176"/>
      <c r="B121" s="177"/>
      <c r="C121" s="189" t="s">
        <v>31</v>
      </c>
      <c r="D121" s="50">
        <v>1</v>
      </c>
      <c r="E121" s="7" t="s">
        <v>160</v>
      </c>
      <c r="F121" s="27" t="s">
        <v>161</v>
      </c>
      <c r="G121" s="27"/>
      <c r="H121" s="54">
        <f>0*$J$2</f>
        <v>0</v>
      </c>
      <c r="I121" s="141" t="s">
        <v>4</v>
      </c>
      <c r="J121" s="145"/>
    </row>
    <row r="122" spans="1:10" ht="29" customHeight="1" thickBot="1">
      <c r="A122" s="176"/>
      <c r="B122" s="177"/>
      <c r="C122" s="189"/>
      <c r="D122" s="51">
        <v>2</v>
      </c>
      <c r="E122" s="11" t="s">
        <v>162</v>
      </c>
      <c r="F122" s="28" t="s">
        <v>35</v>
      </c>
      <c r="G122" s="28"/>
      <c r="H122" s="55">
        <f>50*$J$2</f>
        <v>5500</v>
      </c>
      <c r="I122" s="142"/>
      <c r="J122" s="146"/>
    </row>
    <row r="123" spans="1:10" ht="29" customHeight="1" thickBot="1">
      <c r="A123" s="176"/>
      <c r="B123" s="177"/>
      <c r="C123" s="189"/>
      <c r="D123" s="51">
        <v>3</v>
      </c>
      <c r="E123" s="11" t="s">
        <v>163</v>
      </c>
      <c r="F123" s="28" t="s">
        <v>164</v>
      </c>
      <c r="G123" s="28"/>
      <c r="H123" s="55">
        <f t="shared" ref="H123:H124" si="6">50*$J$2</f>
        <v>5500</v>
      </c>
      <c r="I123" s="142"/>
      <c r="J123" s="146"/>
    </row>
    <row r="124" spans="1:10" ht="29" customHeight="1" thickBot="1">
      <c r="A124" s="176"/>
      <c r="B124" s="177"/>
      <c r="C124" s="189"/>
      <c r="D124" s="51">
        <v>4</v>
      </c>
      <c r="E124" s="11" t="s">
        <v>149</v>
      </c>
      <c r="F124" s="28" t="s">
        <v>150</v>
      </c>
      <c r="G124" s="28"/>
      <c r="H124" s="55">
        <f t="shared" si="6"/>
        <v>5500</v>
      </c>
      <c r="I124" s="142"/>
      <c r="J124" s="146"/>
    </row>
    <row r="125" spans="1:10" ht="29" customHeight="1" thickBot="1">
      <c r="A125" s="176"/>
      <c r="B125" s="177"/>
      <c r="C125" s="189"/>
      <c r="D125" s="51">
        <v>5</v>
      </c>
      <c r="E125" s="79" t="s">
        <v>151</v>
      </c>
      <c r="F125" s="28" t="s">
        <v>152</v>
      </c>
      <c r="G125" s="28"/>
      <c r="H125" s="55">
        <f>60*$J$2</f>
        <v>6600</v>
      </c>
      <c r="I125" s="142"/>
      <c r="J125" s="146"/>
    </row>
    <row r="126" spans="1:10" ht="29" customHeight="1" thickBot="1">
      <c r="A126" s="176"/>
      <c r="B126" s="177"/>
      <c r="C126" s="189"/>
      <c r="D126" s="51">
        <v>6</v>
      </c>
      <c r="E126" s="79" t="s">
        <v>307</v>
      </c>
      <c r="F126" s="28" t="s">
        <v>308</v>
      </c>
      <c r="G126" s="28"/>
      <c r="H126" s="55">
        <f>60*$J$2</f>
        <v>6600</v>
      </c>
      <c r="I126" s="142"/>
      <c r="J126" s="147"/>
    </row>
    <row r="127" spans="1:10" ht="29" customHeight="1" thickBot="1">
      <c r="A127" s="176"/>
      <c r="B127" s="177"/>
      <c r="C127" s="189"/>
      <c r="D127" s="51">
        <v>7</v>
      </c>
      <c r="E127" s="11" t="s">
        <v>165</v>
      </c>
      <c r="F127" s="28" t="s">
        <v>33</v>
      </c>
      <c r="G127" s="28"/>
      <c r="H127" s="55">
        <f>70*$J$2</f>
        <v>7700</v>
      </c>
      <c r="I127" s="144"/>
      <c r="J127" s="133" t="str">
        <f>IF(I129="","",VLOOKUP(I129,D121:H129,3,0))</f>
        <v xml:space="preserve">  ベトナムローズウッド　
Vietnam Rosewood </v>
      </c>
    </row>
    <row r="128" spans="1:10" ht="29" customHeight="1" thickBot="1">
      <c r="A128" s="176"/>
      <c r="B128" s="177"/>
      <c r="C128" s="189"/>
      <c r="D128" s="51">
        <v>8</v>
      </c>
      <c r="E128" s="11" t="s">
        <v>166</v>
      </c>
      <c r="F128" s="28" t="s">
        <v>34</v>
      </c>
      <c r="G128" s="28"/>
      <c r="H128" s="55">
        <f>70*$J$2</f>
        <v>7700</v>
      </c>
      <c r="I128" s="144"/>
      <c r="J128" s="134"/>
    </row>
    <row r="129" spans="1:10" ht="29" customHeight="1" thickBot="1">
      <c r="A129" s="176"/>
      <c r="B129" s="177"/>
      <c r="C129" s="189"/>
      <c r="D129" s="52">
        <v>9</v>
      </c>
      <c r="E129" s="23" t="s">
        <v>167</v>
      </c>
      <c r="F129" s="37" t="s">
        <v>37</v>
      </c>
      <c r="G129" s="37"/>
      <c r="H129" s="33">
        <f>100*$J$2</f>
        <v>11000</v>
      </c>
      <c r="I129" s="104">
        <v>5</v>
      </c>
      <c r="J129" s="26">
        <f>IF(I129="","",VLOOKUP(I129,D121:H129,5,0))</f>
        <v>6600</v>
      </c>
    </row>
    <row r="130" spans="1:10" ht="29" customHeight="1" thickBot="1">
      <c r="A130" s="176"/>
      <c r="B130" s="177"/>
      <c r="C130" s="189" t="s">
        <v>38</v>
      </c>
      <c r="D130" s="50">
        <v>1</v>
      </c>
      <c r="E130" s="7" t="s">
        <v>160</v>
      </c>
      <c r="F130" s="27" t="s">
        <v>161</v>
      </c>
      <c r="G130" s="27"/>
      <c r="H130" s="54">
        <f>0*$J$2</f>
        <v>0</v>
      </c>
      <c r="I130" s="141" t="s">
        <v>4</v>
      </c>
      <c r="J130" s="145"/>
    </row>
    <row r="131" spans="1:10" ht="29" customHeight="1" thickBot="1">
      <c r="A131" s="176"/>
      <c r="B131" s="177"/>
      <c r="C131" s="164"/>
      <c r="D131" s="51">
        <v>2</v>
      </c>
      <c r="E131" s="11" t="s">
        <v>162</v>
      </c>
      <c r="F131" s="28" t="s">
        <v>35</v>
      </c>
      <c r="G131" s="28"/>
      <c r="H131" s="55">
        <f>100*$J$2</f>
        <v>11000</v>
      </c>
      <c r="I131" s="142"/>
      <c r="J131" s="146"/>
    </row>
    <row r="132" spans="1:10" ht="29" customHeight="1" thickBot="1">
      <c r="A132" s="176"/>
      <c r="B132" s="177"/>
      <c r="C132" s="164"/>
      <c r="D132" s="51">
        <v>3</v>
      </c>
      <c r="E132" s="11" t="s">
        <v>163</v>
      </c>
      <c r="F132" s="28" t="s">
        <v>164</v>
      </c>
      <c r="G132" s="28"/>
      <c r="H132" s="55">
        <f t="shared" ref="H132:H133" si="7">100*$J$2</f>
        <v>11000</v>
      </c>
      <c r="I132" s="142"/>
      <c r="J132" s="146"/>
    </row>
    <row r="133" spans="1:10" ht="29" customHeight="1" thickBot="1">
      <c r="A133" s="176"/>
      <c r="B133" s="177"/>
      <c r="C133" s="164"/>
      <c r="D133" s="51">
        <v>4</v>
      </c>
      <c r="E133" s="11" t="s">
        <v>149</v>
      </c>
      <c r="F133" s="28" t="s">
        <v>150</v>
      </c>
      <c r="G133" s="28"/>
      <c r="H133" s="55">
        <f t="shared" si="7"/>
        <v>11000</v>
      </c>
      <c r="I133" s="142"/>
      <c r="J133" s="146"/>
    </row>
    <row r="134" spans="1:10" ht="29" customHeight="1" thickBot="1">
      <c r="A134" s="176"/>
      <c r="B134" s="177"/>
      <c r="C134" s="164"/>
      <c r="D134" s="51">
        <v>5</v>
      </c>
      <c r="E134" s="79" t="s">
        <v>151</v>
      </c>
      <c r="F134" s="28" t="s">
        <v>152</v>
      </c>
      <c r="G134" s="28"/>
      <c r="H134" s="55">
        <f>120*$J$2</f>
        <v>13200</v>
      </c>
      <c r="I134" s="142"/>
      <c r="J134" s="146"/>
    </row>
    <row r="135" spans="1:10" ht="29" customHeight="1" thickBot="1">
      <c r="A135" s="176"/>
      <c r="B135" s="177"/>
      <c r="C135" s="164"/>
      <c r="D135" s="51">
        <v>6</v>
      </c>
      <c r="E135" s="79" t="s">
        <v>307</v>
      </c>
      <c r="F135" s="28" t="s">
        <v>308</v>
      </c>
      <c r="G135" s="28"/>
      <c r="H135" s="55">
        <f>120*$J$2</f>
        <v>13200</v>
      </c>
      <c r="I135" s="142"/>
      <c r="J135" s="147"/>
    </row>
    <row r="136" spans="1:10" ht="29" customHeight="1" thickBot="1">
      <c r="A136" s="176"/>
      <c r="B136" s="177"/>
      <c r="C136" s="164"/>
      <c r="D136" s="51">
        <v>7</v>
      </c>
      <c r="E136" s="11" t="s">
        <v>165</v>
      </c>
      <c r="F136" s="28" t="s">
        <v>33</v>
      </c>
      <c r="G136" s="28"/>
      <c r="H136" s="55">
        <f>140*$J$2</f>
        <v>15400</v>
      </c>
      <c r="I136" s="144"/>
      <c r="J136" s="133" t="str">
        <f>IF(I138="","",VLOOKUP(I138,D130:H138,3,0))</f>
        <v>メイプル3A maple</v>
      </c>
    </row>
    <row r="137" spans="1:10" ht="29" customHeight="1" thickBot="1">
      <c r="A137" s="176"/>
      <c r="B137" s="177"/>
      <c r="C137" s="164"/>
      <c r="D137" s="51">
        <v>8</v>
      </c>
      <c r="E137" s="11" t="s">
        <v>166</v>
      </c>
      <c r="F137" s="28" t="s">
        <v>34</v>
      </c>
      <c r="G137" s="28"/>
      <c r="H137" s="55">
        <f>140*$J$2</f>
        <v>15400</v>
      </c>
      <c r="I137" s="143"/>
      <c r="J137" s="134"/>
    </row>
    <row r="138" spans="1:10" ht="29" customHeight="1" thickBot="1">
      <c r="A138" s="176"/>
      <c r="B138" s="177"/>
      <c r="C138" s="164"/>
      <c r="D138" s="52">
        <v>9</v>
      </c>
      <c r="E138" s="23" t="s">
        <v>167</v>
      </c>
      <c r="F138" s="37" t="s">
        <v>37</v>
      </c>
      <c r="G138" s="37"/>
      <c r="H138" s="33">
        <f>200*$J$2</f>
        <v>22000</v>
      </c>
      <c r="I138" s="34">
        <v>3</v>
      </c>
      <c r="J138" s="26">
        <f>IF(I138="","",VLOOKUP(I138,D130:H138,5,0))</f>
        <v>11000</v>
      </c>
    </row>
    <row r="139" spans="1:10" ht="29" customHeight="1" thickBot="1">
      <c r="A139" s="176"/>
      <c r="B139" s="177"/>
      <c r="C139" s="189" t="s">
        <v>39</v>
      </c>
      <c r="D139" s="50">
        <v>1</v>
      </c>
      <c r="E139" s="7" t="s">
        <v>160</v>
      </c>
      <c r="F139" s="27" t="s">
        <v>161</v>
      </c>
      <c r="G139" s="27"/>
      <c r="H139" s="54">
        <f>0*$J$2</f>
        <v>0</v>
      </c>
      <c r="I139" s="141" t="s">
        <v>4</v>
      </c>
      <c r="J139" s="145"/>
    </row>
    <row r="140" spans="1:10" ht="29" customHeight="1" thickBot="1">
      <c r="A140" s="176"/>
      <c r="B140" s="177"/>
      <c r="C140" s="189"/>
      <c r="D140" s="51">
        <v>2</v>
      </c>
      <c r="E140" s="11" t="s">
        <v>162</v>
      </c>
      <c r="F140" s="28" t="s">
        <v>35</v>
      </c>
      <c r="G140" s="28"/>
      <c r="H140" s="55">
        <f>40*$J$2</f>
        <v>4400</v>
      </c>
      <c r="I140" s="142"/>
      <c r="J140" s="146"/>
    </row>
    <row r="141" spans="1:10" ht="29" customHeight="1" thickBot="1">
      <c r="A141" s="176"/>
      <c r="B141" s="177"/>
      <c r="C141" s="189"/>
      <c r="D141" s="51">
        <v>3</v>
      </c>
      <c r="E141" s="11" t="s">
        <v>163</v>
      </c>
      <c r="F141" s="28" t="s">
        <v>164</v>
      </c>
      <c r="G141" s="28"/>
      <c r="H141" s="55">
        <f t="shared" ref="H141:H142" si="8">40*$J$2</f>
        <v>4400</v>
      </c>
      <c r="I141" s="142"/>
      <c r="J141" s="146"/>
    </row>
    <row r="142" spans="1:10" ht="29" customHeight="1" thickBot="1">
      <c r="A142" s="176"/>
      <c r="B142" s="177"/>
      <c r="C142" s="189"/>
      <c r="D142" s="51">
        <v>4</v>
      </c>
      <c r="E142" s="11" t="s">
        <v>149</v>
      </c>
      <c r="F142" s="28" t="s">
        <v>150</v>
      </c>
      <c r="G142" s="28"/>
      <c r="H142" s="55">
        <f t="shared" si="8"/>
        <v>4400</v>
      </c>
      <c r="I142" s="142"/>
      <c r="J142" s="146"/>
    </row>
    <row r="143" spans="1:10" ht="29" customHeight="1" thickBot="1">
      <c r="A143" s="176"/>
      <c r="B143" s="177"/>
      <c r="C143" s="189"/>
      <c r="D143" s="51">
        <v>5</v>
      </c>
      <c r="E143" s="79" t="s">
        <v>151</v>
      </c>
      <c r="F143" s="28" t="s">
        <v>152</v>
      </c>
      <c r="G143" s="28"/>
      <c r="H143" s="55">
        <f>50*$J$2</f>
        <v>5500</v>
      </c>
      <c r="I143" s="142"/>
      <c r="J143" s="146"/>
    </row>
    <row r="144" spans="1:10" ht="29" customHeight="1" thickBot="1">
      <c r="A144" s="176"/>
      <c r="B144" s="177"/>
      <c r="C144" s="189"/>
      <c r="D144" s="51">
        <v>6</v>
      </c>
      <c r="E144" s="79" t="s">
        <v>307</v>
      </c>
      <c r="F144" s="28" t="s">
        <v>308</v>
      </c>
      <c r="G144" s="28"/>
      <c r="H144" s="55">
        <f>50*$J$2</f>
        <v>5500</v>
      </c>
      <c r="I144" s="142"/>
      <c r="J144" s="146"/>
    </row>
    <row r="145" spans="1:10" ht="29" customHeight="1" thickBot="1">
      <c r="A145" s="176"/>
      <c r="B145" s="177"/>
      <c r="C145" s="189"/>
      <c r="D145" s="51">
        <v>7</v>
      </c>
      <c r="E145" s="11" t="s">
        <v>165</v>
      </c>
      <c r="F145" s="28" t="s">
        <v>33</v>
      </c>
      <c r="G145" s="28"/>
      <c r="H145" s="55">
        <f>60*$J$2</f>
        <v>6600</v>
      </c>
      <c r="I145" s="144"/>
      <c r="J145" s="133" t="str">
        <f>IF(I147="","",VLOOKUP(I147,D139:H147,3,0))</f>
        <v>メイプル3A maple</v>
      </c>
    </row>
    <row r="146" spans="1:10" ht="29" customHeight="1" thickBot="1">
      <c r="A146" s="176"/>
      <c r="B146" s="177"/>
      <c r="C146" s="189"/>
      <c r="D146" s="51">
        <v>8</v>
      </c>
      <c r="E146" s="11" t="s">
        <v>166</v>
      </c>
      <c r="F146" s="28" t="s">
        <v>34</v>
      </c>
      <c r="G146" s="28"/>
      <c r="H146" s="55">
        <f>60*$J$2</f>
        <v>6600</v>
      </c>
      <c r="I146" s="143"/>
      <c r="J146" s="134"/>
    </row>
    <row r="147" spans="1:10" ht="29" customHeight="1" thickBot="1">
      <c r="A147" s="176"/>
      <c r="B147" s="178"/>
      <c r="C147" s="189"/>
      <c r="D147" s="52">
        <v>9</v>
      </c>
      <c r="E147" s="23" t="s">
        <v>167</v>
      </c>
      <c r="F147" s="37" t="s">
        <v>37</v>
      </c>
      <c r="G147" s="37"/>
      <c r="H147" s="33">
        <f>80*$J$2</f>
        <v>8800</v>
      </c>
      <c r="I147" s="34">
        <v>3</v>
      </c>
      <c r="J147" s="26">
        <f>IF(I147="","",VLOOKUP(I147,D139:H147,5,0))</f>
        <v>4400</v>
      </c>
    </row>
    <row r="148" spans="1:10" ht="29" customHeight="1" thickBot="1">
      <c r="A148" s="197">
        <v>15</v>
      </c>
      <c r="B148" s="195" t="s">
        <v>40</v>
      </c>
      <c r="C148" s="195"/>
      <c r="D148" s="6">
        <v>1</v>
      </c>
      <c r="E148" s="7" t="s">
        <v>169</v>
      </c>
      <c r="F148" s="61" t="s">
        <v>41</v>
      </c>
      <c r="G148" s="61"/>
      <c r="H148" s="54">
        <f>0*$J$2</f>
        <v>0</v>
      </c>
      <c r="I148" s="174" t="s">
        <v>4</v>
      </c>
      <c r="J148" s="131" t="str">
        <f>IF(I150="","",VLOOKUP(I150,D148:H150,3,0))</f>
        <v>510 ゴールド Gold</v>
      </c>
    </row>
    <row r="149" spans="1:10" ht="29" customHeight="1" thickBot="1">
      <c r="A149" s="197"/>
      <c r="B149" s="195"/>
      <c r="C149" s="195"/>
      <c r="D149" s="10">
        <v>2</v>
      </c>
      <c r="E149" s="11" t="s">
        <v>170</v>
      </c>
      <c r="F149" s="15" t="s">
        <v>42</v>
      </c>
      <c r="G149" s="15"/>
      <c r="H149" s="55">
        <f>40*$J$2</f>
        <v>4400</v>
      </c>
      <c r="I149" s="175"/>
      <c r="J149" s="132"/>
    </row>
    <row r="150" spans="1:10" ht="29" customHeight="1" thickBot="1">
      <c r="A150" s="197"/>
      <c r="B150" s="198"/>
      <c r="C150" s="198"/>
      <c r="D150" s="22">
        <v>3</v>
      </c>
      <c r="E150" s="23" t="s">
        <v>171</v>
      </c>
      <c r="F150" s="32" t="s">
        <v>43</v>
      </c>
      <c r="G150" s="32"/>
      <c r="H150" s="33">
        <f>80*$J$2</f>
        <v>8800</v>
      </c>
      <c r="I150" s="34">
        <v>3</v>
      </c>
      <c r="J150" s="26">
        <f>IF(I150="","",VLOOKUP(I150,D148:H150,5,0))</f>
        <v>8800</v>
      </c>
    </row>
    <row r="151" spans="1:10" ht="29" customHeight="1" thickBot="1">
      <c r="A151" s="200">
        <v>16</v>
      </c>
      <c r="B151" s="148" t="s">
        <v>186</v>
      </c>
      <c r="C151" s="149"/>
      <c r="D151" s="6">
        <v>1</v>
      </c>
      <c r="E151" s="7" t="s">
        <v>175</v>
      </c>
      <c r="F151" s="27" t="s">
        <v>177</v>
      </c>
      <c r="G151" s="27"/>
      <c r="H151" s="107">
        <f>150*$J$2</f>
        <v>16500</v>
      </c>
      <c r="I151" s="34">
        <v>2</v>
      </c>
      <c r="J151" s="26">
        <f>IF(I151="","",VLOOKUP(I151,D151:H153,5,0))</f>
        <v>0</v>
      </c>
    </row>
    <row r="152" spans="1:10" ht="29" customHeight="1" thickBot="1">
      <c r="A152" s="201"/>
      <c r="B152" s="150"/>
      <c r="C152" s="151"/>
      <c r="D152" s="10">
        <v>2</v>
      </c>
      <c r="E152" s="11" t="s">
        <v>181</v>
      </c>
      <c r="F152" s="28" t="s">
        <v>180</v>
      </c>
      <c r="G152" s="28"/>
      <c r="H152" s="55">
        <v>0</v>
      </c>
      <c r="I152" s="105"/>
      <c r="J152" s="106"/>
    </row>
    <row r="153" spans="1:10" ht="29" customHeight="1" thickBot="1">
      <c r="A153" s="202"/>
      <c r="B153" s="150"/>
      <c r="C153" s="151"/>
      <c r="D153" s="17">
        <v>3</v>
      </c>
      <c r="E153" s="18" t="s">
        <v>176</v>
      </c>
      <c r="F153" s="43" t="s">
        <v>178</v>
      </c>
      <c r="G153" s="43"/>
      <c r="H153" s="19">
        <f>100*$J$2</f>
        <v>11000</v>
      </c>
      <c r="I153" s="34">
        <v>2</v>
      </c>
      <c r="J153" s="21">
        <f>IF(I153="","",VLOOKUP(I153,D151:H153,5,0))</f>
        <v>0</v>
      </c>
    </row>
    <row r="154" spans="1:10" ht="29" customHeight="1" thickBot="1">
      <c r="A154" s="194">
        <v>17</v>
      </c>
      <c r="B154" s="195" t="s">
        <v>45</v>
      </c>
      <c r="C154" s="196"/>
      <c r="D154" s="6">
        <v>1</v>
      </c>
      <c r="E154" s="7" t="s">
        <v>206</v>
      </c>
      <c r="F154" s="27" t="s">
        <v>36</v>
      </c>
      <c r="G154" s="27"/>
      <c r="H154" s="54">
        <f>0*$J$2</f>
        <v>0</v>
      </c>
      <c r="I154" s="141" t="s">
        <v>4</v>
      </c>
      <c r="J154" s="138"/>
    </row>
    <row r="155" spans="1:10" ht="29" customHeight="1" thickBot="1">
      <c r="A155" s="194"/>
      <c r="B155" s="195"/>
      <c r="C155" s="196"/>
      <c r="D155" s="10">
        <v>2</v>
      </c>
      <c r="E155" s="11" t="s">
        <v>207</v>
      </c>
      <c r="F155" s="59" t="s">
        <v>46</v>
      </c>
      <c r="G155" s="59"/>
      <c r="H155" s="55">
        <f>140*$J$2</f>
        <v>15400</v>
      </c>
      <c r="I155" s="142"/>
      <c r="J155" s="139"/>
    </row>
    <row r="156" spans="1:10" ht="29" customHeight="1" thickBot="1">
      <c r="A156" s="194"/>
      <c r="B156" s="195"/>
      <c r="C156" s="196"/>
      <c r="D156" s="10">
        <v>3</v>
      </c>
      <c r="E156" s="11" t="s">
        <v>208</v>
      </c>
      <c r="F156" s="28" t="s">
        <v>47</v>
      </c>
      <c r="G156" s="28"/>
      <c r="H156" s="55">
        <f>140*$J$2</f>
        <v>15400</v>
      </c>
      <c r="I156" s="142"/>
      <c r="J156" s="139"/>
    </row>
    <row r="157" spans="1:10" ht="29" customHeight="1" thickBot="1">
      <c r="A157" s="194"/>
      <c r="B157" s="195"/>
      <c r="C157" s="196"/>
      <c r="D157" s="10">
        <v>4</v>
      </c>
      <c r="E157" s="11" t="s">
        <v>209</v>
      </c>
      <c r="F157" s="28" t="s">
        <v>48</v>
      </c>
      <c r="G157" s="28"/>
      <c r="H157" s="55">
        <f>600*$J$2</f>
        <v>66000</v>
      </c>
      <c r="I157" s="142"/>
      <c r="J157" s="140"/>
    </row>
    <row r="158" spans="1:10" ht="29" customHeight="1" thickBot="1">
      <c r="A158" s="194"/>
      <c r="B158" s="195"/>
      <c r="C158" s="196"/>
      <c r="D158" s="17">
        <v>5</v>
      </c>
      <c r="E158" s="18" t="s">
        <v>210</v>
      </c>
      <c r="F158" s="43" t="s">
        <v>49</v>
      </c>
      <c r="G158" s="43"/>
      <c r="H158" s="19">
        <f>600*$J$2</f>
        <v>66000</v>
      </c>
      <c r="I158" s="143"/>
      <c r="J158" s="16" t="str">
        <f>IF(I159="","",VLOOKUP(I159,D154:H159,3,0))</f>
        <v>なし None</v>
      </c>
    </row>
    <row r="159" spans="1:10" ht="29" customHeight="1" thickBot="1">
      <c r="A159" s="194"/>
      <c r="B159" s="195"/>
      <c r="C159" s="196"/>
      <c r="D159" s="17">
        <v>5</v>
      </c>
      <c r="E159" s="18" t="s">
        <v>251</v>
      </c>
      <c r="F159" s="43" t="s">
        <v>252</v>
      </c>
      <c r="G159" s="43"/>
      <c r="H159" s="19">
        <f>860*$J$2</f>
        <v>94600</v>
      </c>
      <c r="I159" s="20">
        <v>1</v>
      </c>
      <c r="J159" s="21">
        <f>IF(I159="","",VLOOKUP(I159,D154:H159,5,0))</f>
        <v>0</v>
      </c>
    </row>
    <row r="160" spans="1:10" ht="29" customHeight="1" thickBot="1">
      <c r="A160" s="208">
        <v>18</v>
      </c>
      <c r="B160" s="198" t="s">
        <v>50</v>
      </c>
      <c r="C160" s="203"/>
      <c r="D160" s="6">
        <v>1</v>
      </c>
      <c r="E160" s="85" t="s">
        <v>181</v>
      </c>
      <c r="F160" s="86" t="s">
        <v>180</v>
      </c>
      <c r="G160" s="27"/>
      <c r="H160" s="54">
        <f>0*$J$2</f>
        <v>0</v>
      </c>
      <c r="I160" s="210" t="s">
        <v>4</v>
      </c>
      <c r="J160" s="135"/>
    </row>
    <row r="161" spans="1:10" ht="29" customHeight="1" thickBot="1">
      <c r="A161" s="208"/>
      <c r="B161" s="154"/>
      <c r="C161" s="209"/>
      <c r="D161" s="10">
        <v>2</v>
      </c>
      <c r="E161" s="83" t="s">
        <v>213</v>
      </c>
      <c r="F161" s="69" t="s">
        <v>214</v>
      </c>
      <c r="G161" s="28"/>
      <c r="H161" s="55">
        <f>50*$J$2</f>
        <v>5500</v>
      </c>
      <c r="I161" s="211"/>
      <c r="J161" s="136"/>
    </row>
    <row r="162" spans="1:10" ht="29" customHeight="1" thickBot="1">
      <c r="A162" s="208"/>
      <c r="B162" s="154"/>
      <c r="C162" s="209"/>
      <c r="D162" s="10">
        <v>3</v>
      </c>
      <c r="E162" s="83" t="s">
        <v>211</v>
      </c>
      <c r="F162" s="69" t="s">
        <v>215</v>
      </c>
      <c r="G162" s="28"/>
      <c r="H162" s="55">
        <f>50*$J$2</f>
        <v>5500</v>
      </c>
      <c r="I162" s="211"/>
      <c r="J162" s="136"/>
    </row>
    <row r="163" spans="1:10" ht="29" customHeight="1" thickBot="1">
      <c r="A163" s="208"/>
      <c r="B163" s="198"/>
      <c r="C163" s="203"/>
      <c r="D163" s="10">
        <v>4</v>
      </c>
      <c r="E163" s="83" t="s">
        <v>212</v>
      </c>
      <c r="F163" s="69" t="s">
        <v>216</v>
      </c>
      <c r="G163" s="28"/>
      <c r="H163" s="55">
        <f>50*$J$2</f>
        <v>5500</v>
      </c>
      <c r="I163" s="210"/>
      <c r="J163" s="136"/>
    </row>
    <row r="164" spans="1:10" ht="29" customHeight="1" thickBot="1">
      <c r="A164" s="208"/>
      <c r="B164" s="198"/>
      <c r="C164" s="203"/>
      <c r="D164" s="10">
        <v>5</v>
      </c>
      <c r="E164" s="11" t="s">
        <v>229</v>
      </c>
      <c r="F164" s="28" t="s">
        <v>230</v>
      </c>
      <c r="G164" s="28"/>
      <c r="H164" s="55">
        <f>80*$J$2</f>
        <v>8800</v>
      </c>
      <c r="I164" s="210"/>
      <c r="J164" s="136"/>
    </row>
    <row r="165" spans="1:10" ht="29" customHeight="1" thickBot="1">
      <c r="A165" s="208"/>
      <c r="B165" s="198"/>
      <c r="C165" s="203"/>
      <c r="D165" s="17">
        <v>6</v>
      </c>
      <c r="E165" s="11" t="s">
        <v>226</v>
      </c>
      <c r="F165" s="28" t="s">
        <v>227</v>
      </c>
      <c r="G165" s="28"/>
      <c r="H165" s="55">
        <f>80*$J$2</f>
        <v>8800</v>
      </c>
      <c r="I165" s="210"/>
      <c r="J165" s="136"/>
    </row>
    <row r="166" spans="1:10" ht="29" customHeight="1" thickBot="1">
      <c r="A166" s="208"/>
      <c r="B166" s="198"/>
      <c r="C166" s="203"/>
      <c r="D166" s="17">
        <v>7</v>
      </c>
      <c r="E166" s="11" t="s">
        <v>228</v>
      </c>
      <c r="F166" s="28" t="s">
        <v>234</v>
      </c>
      <c r="G166" s="28"/>
      <c r="H166" s="55">
        <f>150*$J$2</f>
        <v>16500</v>
      </c>
      <c r="I166" s="210"/>
      <c r="J166" s="136"/>
    </row>
    <row r="167" spans="1:10" ht="29" customHeight="1" thickBot="1">
      <c r="A167" s="208"/>
      <c r="B167" s="198"/>
      <c r="C167" s="203"/>
      <c r="D167" s="10">
        <v>8</v>
      </c>
      <c r="E167" s="83" t="s">
        <v>217</v>
      </c>
      <c r="F167" s="69" t="s">
        <v>218</v>
      </c>
      <c r="G167" s="28"/>
      <c r="H167" s="55">
        <f>200*$J$2</f>
        <v>22000</v>
      </c>
      <c r="I167" s="210"/>
      <c r="J167" s="136"/>
    </row>
    <row r="168" spans="1:10" ht="29" customHeight="1" thickBot="1">
      <c r="A168" s="208"/>
      <c r="B168" s="198"/>
      <c r="C168" s="203"/>
      <c r="D168" s="10">
        <v>9</v>
      </c>
      <c r="E168" s="83" t="s">
        <v>231</v>
      </c>
      <c r="F168" s="69" t="s">
        <v>232</v>
      </c>
      <c r="G168" s="28" t="s">
        <v>233</v>
      </c>
      <c r="H168" s="55">
        <f>200*$J$2</f>
        <v>22000</v>
      </c>
      <c r="I168" s="210"/>
      <c r="J168" s="136"/>
    </row>
    <row r="169" spans="1:10" ht="29" customHeight="1" thickBot="1">
      <c r="A169" s="208"/>
      <c r="B169" s="198"/>
      <c r="C169" s="203"/>
      <c r="D169" s="10">
        <v>10</v>
      </c>
      <c r="E169" s="83" t="s">
        <v>220</v>
      </c>
      <c r="F169" s="84" t="s">
        <v>219</v>
      </c>
      <c r="G169" s="28"/>
      <c r="H169" s="55">
        <f>200*$J$2</f>
        <v>22000</v>
      </c>
      <c r="I169" s="210"/>
      <c r="J169" s="137"/>
    </row>
    <row r="170" spans="1:10" ht="29" customHeight="1" thickBot="1">
      <c r="A170" s="208"/>
      <c r="B170" s="198"/>
      <c r="C170" s="203"/>
      <c r="D170" s="17">
        <v>11</v>
      </c>
      <c r="E170" s="11" t="s">
        <v>221</v>
      </c>
      <c r="F170" s="28" t="s">
        <v>222</v>
      </c>
      <c r="G170" s="28"/>
      <c r="H170" s="55">
        <f t="shared" ref="H170:H172" si="9">200*$J$2</f>
        <v>22000</v>
      </c>
      <c r="I170" s="210"/>
      <c r="J170" s="133" t="str">
        <f>IF(I172="","",VLOOKUP(I172,D160:H172,3,0))</f>
        <v>None なし</v>
      </c>
    </row>
    <row r="171" spans="1:10" ht="29" customHeight="1" thickBot="1">
      <c r="A171" s="208"/>
      <c r="B171" s="198"/>
      <c r="C171" s="203"/>
      <c r="D171" s="10">
        <v>12</v>
      </c>
      <c r="E171" s="11" t="s">
        <v>225</v>
      </c>
      <c r="F171" s="15" t="s">
        <v>225</v>
      </c>
      <c r="G171" s="28"/>
      <c r="H171" s="55">
        <f t="shared" si="9"/>
        <v>22000</v>
      </c>
      <c r="I171" s="210"/>
      <c r="J171" s="134"/>
    </row>
    <row r="172" spans="1:10" ht="29" customHeight="1" thickBot="1">
      <c r="A172" s="208"/>
      <c r="B172" s="195"/>
      <c r="C172" s="196"/>
      <c r="D172" s="118">
        <v>13</v>
      </c>
      <c r="E172" s="18" t="s">
        <v>223</v>
      </c>
      <c r="F172" s="43" t="s">
        <v>224</v>
      </c>
      <c r="G172" s="43"/>
      <c r="H172" s="19">
        <f t="shared" si="9"/>
        <v>22000</v>
      </c>
      <c r="I172" s="20">
        <v>1</v>
      </c>
      <c r="J172" s="21">
        <f>IF(I172="","",VLOOKUP(I172,D160:H172,5,0))</f>
        <v>0</v>
      </c>
    </row>
    <row r="173" spans="1:10" ht="29" customHeight="1" thickBot="1">
      <c r="A173" s="204">
        <v>19</v>
      </c>
      <c r="B173" s="205" t="s">
        <v>236</v>
      </c>
      <c r="C173" s="198"/>
      <c r="D173" s="6">
        <v>1</v>
      </c>
      <c r="E173" s="109" t="s">
        <v>302</v>
      </c>
      <c r="F173" s="27" t="s">
        <v>235</v>
      </c>
      <c r="G173" s="27" t="s">
        <v>238</v>
      </c>
      <c r="H173" s="54">
        <f>0*$J$2</f>
        <v>0</v>
      </c>
      <c r="I173" s="206" t="s">
        <v>4</v>
      </c>
      <c r="J173" s="60"/>
    </row>
    <row r="174" spans="1:10" ht="29" customHeight="1" thickBot="1">
      <c r="A174" s="204"/>
      <c r="B174" s="154"/>
      <c r="C174" s="154"/>
      <c r="D174" s="10">
        <v>2</v>
      </c>
      <c r="E174" s="11" t="s">
        <v>303</v>
      </c>
      <c r="F174" s="28" t="s">
        <v>248</v>
      </c>
      <c r="G174" s="28" t="s">
        <v>239</v>
      </c>
      <c r="H174" s="55">
        <f t="shared" ref="H174:H175" si="10">0*$J$2</f>
        <v>0</v>
      </c>
      <c r="I174" s="207"/>
      <c r="J174" s="36"/>
    </row>
    <row r="175" spans="1:10" ht="29" customHeight="1" thickBot="1">
      <c r="A175" s="204"/>
      <c r="B175" s="154"/>
      <c r="C175" s="154"/>
      <c r="D175" s="10">
        <v>3</v>
      </c>
      <c r="E175" s="11" t="s">
        <v>304</v>
      </c>
      <c r="F175" s="28" t="s">
        <v>247</v>
      </c>
      <c r="G175" s="28" t="s">
        <v>237</v>
      </c>
      <c r="H175" s="55">
        <f t="shared" si="10"/>
        <v>0</v>
      </c>
      <c r="I175" s="207"/>
      <c r="J175" s="36"/>
    </row>
    <row r="176" spans="1:10" ht="29" customHeight="1" thickBot="1">
      <c r="A176" s="204"/>
      <c r="B176" s="154"/>
      <c r="C176" s="154"/>
      <c r="D176" s="10">
        <v>4</v>
      </c>
      <c r="E176" s="129" t="s">
        <v>299</v>
      </c>
      <c r="F176" s="11" t="s">
        <v>300</v>
      </c>
      <c r="G176" s="28" t="s">
        <v>301</v>
      </c>
      <c r="H176" s="55">
        <v>20000</v>
      </c>
      <c r="I176" s="207"/>
      <c r="J176" s="36"/>
    </row>
    <row r="177" spans="1:10" ht="29" customHeight="1" thickBot="1">
      <c r="A177" s="204"/>
      <c r="B177" s="154"/>
      <c r="C177" s="154"/>
      <c r="D177" s="10">
        <v>5</v>
      </c>
      <c r="E177" s="11" t="s">
        <v>240</v>
      </c>
      <c r="F177" s="11" t="s">
        <v>241</v>
      </c>
      <c r="G177" s="28" t="s">
        <v>242</v>
      </c>
      <c r="H177" s="55">
        <f t="shared" ref="H177:H178" si="11">30*$J$2</f>
        <v>3300</v>
      </c>
      <c r="I177" s="193"/>
      <c r="J177" s="133" t="str">
        <f>IF(I179="","",VLOOKUP(I179,D173:H179,3,0))</f>
        <v>つや出し Gloss</v>
      </c>
    </row>
    <row r="178" spans="1:10" ht="29" customHeight="1" thickBot="1">
      <c r="A178" s="204"/>
      <c r="B178" s="198"/>
      <c r="C178" s="198"/>
      <c r="D178" s="10">
        <v>6</v>
      </c>
      <c r="E178" s="11" t="s">
        <v>243</v>
      </c>
      <c r="F178" s="28" t="s">
        <v>244</v>
      </c>
      <c r="G178" s="28" t="s">
        <v>245</v>
      </c>
      <c r="H178" s="55">
        <f t="shared" si="11"/>
        <v>3300</v>
      </c>
      <c r="I178" s="192"/>
      <c r="J178" s="134"/>
    </row>
    <row r="179" spans="1:10" ht="29" customHeight="1" thickBot="1">
      <c r="A179" s="204"/>
      <c r="B179" s="198"/>
      <c r="C179" s="198"/>
      <c r="D179" s="22">
        <v>7</v>
      </c>
      <c r="E179" s="110" t="s">
        <v>246</v>
      </c>
      <c r="F179" s="37" t="s">
        <v>249</v>
      </c>
      <c r="G179" s="37"/>
      <c r="H179" s="33">
        <f>50*$J$2</f>
        <v>5500</v>
      </c>
      <c r="I179" s="34">
        <v>1</v>
      </c>
      <c r="J179" s="26">
        <f>IF(I179="","",VLOOKUP(I179,D173:H179,5,0))</f>
        <v>0</v>
      </c>
    </row>
    <row r="180" spans="1:10" ht="29" customHeight="1" thickBot="1">
      <c r="A180" s="197">
        <v>20</v>
      </c>
      <c r="B180" s="154" t="s">
        <v>51</v>
      </c>
      <c r="C180" s="154"/>
      <c r="D180" s="29">
        <v>1</v>
      </c>
      <c r="E180" s="30" t="s">
        <v>52</v>
      </c>
      <c r="F180" s="45" t="s">
        <v>53</v>
      </c>
      <c r="G180" s="45"/>
      <c r="H180" s="31">
        <v>0</v>
      </c>
      <c r="I180" s="66" t="s">
        <v>4</v>
      </c>
      <c r="J180" s="108" t="str">
        <f>IF(I181="","",VLOOKUP(I181,D180:H181,3,0))</f>
        <v>ハードケース Hard cae</v>
      </c>
    </row>
    <row r="181" spans="1:10" ht="29" customHeight="1" thickBot="1">
      <c r="A181" s="197"/>
      <c r="B181" s="198"/>
      <c r="C181" s="198"/>
      <c r="D181" s="22">
        <v>2</v>
      </c>
      <c r="E181" s="23" t="s">
        <v>309</v>
      </c>
      <c r="F181" s="37" t="s">
        <v>54</v>
      </c>
      <c r="G181" s="37"/>
      <c r="H181" s="25">
        <v>0</v>
      </c>
      <c r="I181" s="34">
        <v>1</v>
      </c>
      <c r="J181" s="26">
        <f>IF(I181="","",VLOOKUP(I181,D180:H181,5,0))</f>
        <v>0</v>
      </c>
    </row>
    <row r="182" spans="1:10" ht="29" customHeight="1" thickBot="1">
      <c r="A182" s="176">
        <v>21</v>
      </c>
      <c r="B182" s="203" t="s">
        <v>55</v>
      </c>
      <c r="C182" s="203"/>
      <c r="D182" s="6">
        <v>2</v>
      </c>
      <c r="E182" s="7" t="s">
        <v>56</v>
      </c>
      <c r="F182" s="61" t="s">
        <v>56</v>
      </c>
      <c r="G182" s="61" t="s">
        <v>250</v>
      </c>
      <c r="H182" s="9">
        <v>0</v>
      </c>
      <c r="I182" s="190" t="s">
        <v>4</v>
      </c>
      <c r="J182" s="213"/>
    </row>
    <row r="183" spans="1:10" ht="29" customHeight="1" thickBot="1">
      <c r="A183" s="176"/>
      <c r="B183" s="203"/>
      <c r="C183" s="203"/>
      <c r="D183" s="10">
        <v>3</v>
      </c>
      <c r="E183" s="11" t="s">
        <v>57</v>
      </c>
      <c r="F183" s="15" t="s">
        <v>57</v>
      </c>
      <c r="G183" s="15"/>
      <c r="H183" s="13">
        <v>0</v>
      </c>
      <c r="I183" s="190"/>
      <c r="J183" s="213"/>
    </row>
    <row r="184" spans="1:10" ht="29" customHeight="1" thickBot="1">
      <c r="A184" s="176"/>
      <c r="B184" s="203"/>
      <c r="C184" s="203"/>
      <c r="D184" s="10">
        <v>4</v>
      </c>
      <c r="E184" s="11" t="s">
        <v>58</v>
      </c>
      <c r="F184" s="15" t="s">
        <v>58</v>
      </c>
      <c r="G184" s="15"/>
      <c r="H184" s="13">
        <v>0</v>
      </c>
      <c r="I184" s="190"/>
      <c r="J184" s="213"/>
    </row>
    <row r="185" spans="1:10" ht="29" customHeight="1" thickBot="1">
      <c r="A185" s="176"/>
      <c r="B185" s="203"/>
      <c r="C185" s="203"/>
      <c r="D185" s="10">
        <v>5</v>
      </c>
      <c r="E185" s="11" t="s">
        <v>59</v>
      </c>
      <c r="F185" s="15" t="s">
        <v>59</v>
      </c>
      <c r="G185" s="15"/>
      <c r="H185" s="13">
        <v>0</v>
      </c>
      <c r="I185" s="190"/>
      <c r="J185" s="16" t="str">
        <f>IF(I186="","",VLOOKUP(I186,D182:H186,3,0))</f>
        <v>44mm (推奨）</v>
      </c>
    </row>
    <row r="186" spans="1:10" ht="29" customHeight="1" thickBot="1">
      <c r="A186" s="212"/>
      <c r="B186" s="196"/>
      <c r="C186" s="196"/>
      <c r="D186" s="17">
        <v>6</v>
      </c>
      <c r="E186" s="18" t="s">
        <v>60</v>
      </c>
      <c r="F186" s="57" t="s">
        <v>60</v>
      </c>
      <c r="G186" s="57"/>
      <c r="H186" s="39">
        <v>0</v>
      </c>
      <c r="I186" s="20">
        <v>4</v>
      </c>
      <c r="J186" s="21">
        <f>IF(I186="","",VLOOKUP(I186,D182:H186,5,0))</f>
        <v>0</v>
      </c>
    </row>
    <row r="187" spans="1:10" ht="29" customHeight="1" thickBot="1">
      <c r="A187" s="176">
        <v>22</v>
      </c>
      <c r="B187" s="203" t="s">
        <v>61</v>
      </c>
      <c r="C187" s="203"/>
      <c r="D187" s="6">
        <v>1</v>
      </c>
      <c r="E187" s="58" t="s">
        <v>305</v>
      </c>
      <c r="F187" s="27" t="s">
        <v>306</v>
      </c>
      <c r="G187" s="27"/>
      <c r="H187" s="107">
        <v>40000</v>
      </c>
      <c r="I187" s="62">
        <v>4</v>
      </c>
      <c r="J187" s="26">
        <f>IF(I187="","",VLOOKUP(I187,$D$187:$H$190,5,0))</f>
        <v>0</v>
      </c>
    </row>
    <row r="188" spans="1:10" ht="29" customHeight="1" thickBot="1">
      <c r="A188" s="176"/>
      <c r="B188" s="203"/>
      <c r="C188" s="203"/>
      <c r="D188" s="10">
        <v>2</v>
      </c>
      <c r="E188" s="28" t="s">
        <v>313</v>
      </c>
      <c r="F188" s="15"/>
      <c r="G188" s="15"/>
      <c r="H188" s="111">
        <v>20000</v>
      </c>
      <c r="I188" s="62">
        <v>4</v>
      </c>
      <c r="J188" s="26">
        <f>IF(I188="","",VLOOKUP(I188,$D$187:$H$190,5,0))</f>
        <v>0</v>
      </c>
    </row>
    <row r="189" spans="1:10" ht="29" customHeight="1" thickBot="1">
      <c r="A189" s="176"/>
      <c r="B189" s="203"/>
      <c r="C189" s="203"/>
      <c r="D189" s="10">
        <v>3</v>
      </c>
      <c r="E189" s="84" t="s">
        <v>312</v>
      </c>
      <c r="F189" s="84"/>
      <c r="G189" s="15"/>
      <c r="H189" s="111">
        <v>160000</v>
      </c>
      <c r="I189" s="62">
        <v>4</v>
      </c>
      <c r="J189" s="26">
        <f>IF(I189="","",VLOOKUP(I189,$D$187:$H$190,5,0))</f>
        <v>0</v>
      </c>
    </row>
    <row r="190" spans="1:10" ht="29" customHeight="1" thickBot="1">
      <c r="A190" s="176"/>
      <c r="B190" s="203"/>
      <c r="C190" s="203"/>
      <c r="D190" s="22">
        <v>4</v>
      </c>
      <c r="E190" s="23" t="s">
        <v>310</v>
      </c>
      <c r="F190" s="32"/>
      <c r="G190" s="32"/>
      <c r="H190" s="33"/>
      <c r="I190" s="62">
        <v>4</v>
      </c>
      <c r="J190" s="26">
        <f>IF(I190="","",VLOOKUP(I190,$D$187:$H$190,5,0))</f>
        <v>0</v>
      </c>
    </row>
    <row r="191" spans="1:10" ht="29" customHeight="1" thickBot="1">
      <c r="H191" s="64" t="s">
        <v>62</v>
      </c>
      <c r="I191" s="64"/>
      <c r="J191" s="63">
        <f>SUM(J8:J190)</f>
        <v>387900</v>
      </c>
    </row>
    <row r="192" spans="1:10" ht="29" customHeight="1">
      <c r="E192" s="1" t="s">
        <v>63</v>
      </c>
    </row>
    <row r="193" spans="8:10" ht="29" customHeight="1" thickBot="1">
      <c r="H193" s="63" t="s">
        <v>311</v>
      </c>
      <c r="J193" s="63">
        <f>J191*1.1</f>
        <v>426690.00000000006</v>
      </c>
    </row>
    <row r="194" spans="8:10" ht="29" customHeight="1"/>
    <row r="195" spans="8:10" ht="29" customHeight="1"/>
    <row r="196" spans="8:10" ht="29" customHeight="1"/>
    <row r="197" spans="8:10" ht="29" customHeight="1"/>
    <row r="198" spans="8:10" ht="29" customHeight="1"/>
    <row r="199" spans="8:10" ht="29" customHeight="1"/>
    <row r="200" spans="8:10" ht="29" customHeight="1"/>
    <row r="201" spans="8:10" ht="29" customHeight="1"/>
    <row r="202" spans="8:10" ht="29" customHeight="1"/>
    <row r="203" spans="8:10" ht="29" customHeight="1"/>
    <row r="204" spans="8:10" ht="29" customHeight="1"/>
    <row r="205" spans="8:10" ht="29" customHeight="1"/>
  </sheetData>
  <mergeCells count="119">
    <mergeCell ref="E1:E3"/>
    <mergeCell ref="H1:I1"/>
    <mergeCell ref="B4:C8"/>
    <mergeCell ref="I4:I7"/>
    <mergeCell ref="J30:J31"/>
    <mergeCell ref="J20:J29"/>
    <mergeCell ref="B33:C35"/>
    <mergeCell ref="J4:J6"/>
    <mergeCell ref="A13:A19"/>
    <mergeCell ref="B13:C19"/>
    <mergeCell ref="I13:I18"/>
    <mergeCell ref="J17:J18"/>
    <mergeCell ref="J13:J16"/>
    <mergeCell ref="B11:C12"/>
    <mergeCell ref="A11:A12"/>
    <mergeCell ref="B9:C10"/>
    <mergeCell ref="I9:I10"/>
    <mergeCell ref="J9:J10"/>
    <mergeCell ref="A4:A10"/>
    <mergeCell ref="A36:A38"/>
    <mergeCell ref="B36:C38"/>
    <mergeCell ref="I36:I37"/>
    <mergeCell ref="A39:A41"/>
    <mergeCell ref="B39:C41"/>
    <mergeCell ref="I39:I40"/>
    <mergeCell ref="A20:A32"/>
    <mergeCell ref="B20:C32"/>
    <mergeCell ref="I20:I31"/>
    <mergeCell ref="A33:A35"/>
    <mergeCell ref="I33:I34"/>
    <mergeCell ref="J72:J73"/>
    <mergeCell ref="J66:J71"/>
    <mergeCell ref="J75:J80"/>
    <mergeCell ref="J81:J82"/>
    <mergeCell ref="J84:J89"/>
    <mergeCell ref="J90:J91"/>
    <mergeCell ref="C51:C57"/>
    <mergeCell ref="I51:I56"/>
    <mergeCell ref="A42:A47"/>
    <mergeCell ref="B42:C47"/>
    <mergeCell ref="I42:I46"/>
    <mergeCell ref="A48:A50"/>
    <mergeCell ref="B48:C50"/>
    <mergeCell ref="I48:I49"/>
    <mergeCell ref="J45:J46"/>
    <mergeCell ref="J42:J44"/>
    <mergeCell ref="J55:J56"/>
    <mergeCell ref="J51:J54"/>
    <mergeCell ref="A51:A65"/>
    <mergeCell ref="B51:B65"/>
    <mergeCell ref="C58:C65"/>
    <mergeCell ref="J58:J62"/>
    <mergeCell ref="I58:I64"/>
    <mergeCell ref="J63:J64"/>
    <mergeCell ref="A187:A190"/>
    <mergeCell ref="B187:C190"/>
    <mergeCell ref="J177:J178"/>
    <mergeCell ref="A173:A179"/>
    <mergeCell ref="B173:C179"/>
    <mergeCell ref="I173:I178"/>
    <mergeCell ref="A180:A181"/>
    <mergeCell ref="B180:C181"/>
    <mergeCell ref="A160:A172"/>
    <mergeCell ref="B160:C172"/>
    <mergeCell ref="I160:I171"/>
    <mergeCell ref="A182:A186"/>
    <mergeCell ref="B182:C186"/>
    <mergeCell ref="I182:I185"/>
    <mergeCell ref="J182:J184"/>
    <mergeCell ref="A154:A159"/>
    <mergeCell ref="B154:C159"/>
    <mergeCell ref="A148:A150"/>
    <mergeCell ref="B148:C150"/>
    <mergeCell ref="C112:C120"/>
    <mergeCell ref="C121:C129"/>
    <mergeCell ref="C130:C138"/>
    <mergeCell ref="C139:C147"/>
    <mergeCell ref="A151:A153"/>
    <mergeCell ref="A66:A92"/>
    <mergeCell ref="A93:A98"/>
    <mergeCell ref="A99:A102"/>
    <mergeCell ref="I148:I149"/>
    <mergeCell ref="I139:I146"/>
    <mergeCell ref="I121:I128"/>
    <mergeCell ref="I112:I119"/>
    <mergeCell ref="I103:I110"/>
    <mergeCell ref="A103:A147"/>
    <mergeCell ref="B103:B147"/>
    <mergeCell ref="C103:C111"/>
    <mergeCell ref="B66:B92"/>
    <mergeCell ref="C66:C74"/>
    <mergeCell ref="I66:I73"/>
    <mergeCell ref="C75:C83"/>
    <mergeCell ref="I75:I82"/>
    <mergeCell ref="C84:C92"/>
    <mergeCell ref="I84:I91"/>
    <mergeCell ref="J95:J98"/>
    <mergeCell ref="J103:J108"/>
    <mergeCell ref="C99:C102"/>
    <mergeCell ref="B99:B102"/>
    <mergeCell ref="B93:B98"/>
    <mergeCell ref="C93:C98"/>
    <mergeCell ref="J145:J146"/>
    <mergeCell ref="J139:J144"/>
    <mergeCell ref="J121:J126"/>
    <mergeCell ref="J127:J128"/>
    <mergeCell ref="J118:J119"/>
    <mergeCell ref="J112:J117"/>
    <mergeCell ref="J109:J110"/>
    <mergeCell ref="I93:I97"/>
    <mergeCell ref="J148:J149"/>
    <mergeCell ref="J170:J171"/>
    <mergeCell ref="J160:J169"/>
    <mergeCell ref="J154:J157"/>
    <mergeCell ref="I154:I158"/>
    <mergeCell ref="I130:I137"/>
    <mergeCell ref="J136:J137"/>
    <mergeCell ref="J130:J135"/>
    <mergeCell ref="B151:C153"/>
  </mergeCells>
  <phoneticPr fontId="22"/>
  <dataValidations count="23">
    <dataValidation type="list" allowBlank="1" showInputMessage="1" showErrorMessage="1" sqref="I8:I9" xr:uid="{00000000-0002-0000-0000-000000000000}">
      <formula1>$D$4:$D$8</formula1>
      <formula2>0</formula2>
    </dataValidation>
    <dataValidation type="list" allowBlank="1" showInputMessage="1" showErrorMessage="1" sqref="I38 I41" xr:uid="{00000000-0002-0000-0000-000001000000}">
      <formula1>$D$36:$D$38</formula1>
      <formula2>0</formula2>
    </dataValidation>
    <dataValidation type="list" allowBlank="1" showInputMessage="1" showErrorMessage="1" sqref="I47" xr:uid="{00000000-0002-0000-0000-000002000000}">
      <formula1>$D$42:$D$47</formula1>
      <formula2>0</formula2>
    </dataValidation>
    <dataValidation type="list" allowBlank="1" showInputMessage="1" showErrorMessage="1" sqref="I74 I83 I92" xr:uid="{00000000-0002-0000-0000-000003000000}">
      <formula1>$D$66:$D$74</formula1>
      <formula2>0</formula2>
    </dataValidation>
    <dataValidation type="list" allowBlank="1" showInputMessage="1" showErrorMessage="1" sqref="I150" xr:uid="{00000000-0002-0000-0000-000007000000}">
      <formula1>$D$148:$D$150</formula1>
      <formula2>0</formula2>
    </dataValidation>
    <dataValidation type="list" allowBlank="1" showInputMessage="1" showErrorMessage="1" sqref="I172" xr:uid="{00000000-0002-0000-0000-000009000000}">
      <formula1>$D$160:$D$172</formula1>
      <formula2>0</formula2>
    </dataValidation>
    <dataValidation type="list" allowBlank="1" showInputMessage="1" showErrorMessage="1" sqref="I179" xr:uid="{00000000-0002-0000-0000-00000A000000}">
      <formula1>$D$173:$D$179</formula1>
      <formula2>0</formula2>
    </dataValidation>
    <dataValidation type="list" allowBlank="1" showInputMessage="1" showErrorMessage="1" sqref="I181" xr:uid="{00000000-0002-0000-0000-00000B000000}">
      <formula1>$D$180:$D$181</formula1>
      <formula2>0</formula2>
    </dataValidation>
    <dataValidation type="list" allowBlank="1" showInputMessage="1" showErrorMessage="1" sqref="I186" xr:uid="{00000000-0002-0000-0000-00000C000000}">
      <formula1>$D$182:$D$186</formula1>
      <formula2>0</formula2>
    </dataValidation>
    <dataValidation type="list" allowBlank="1" showInputMessage="1" showErrorMessage="1" sqref="I35" xr:uid="{00000000-0002-0000-0000-00000D000000}">
      <formula1>$D$33:$D$35</formula1>
      <formula2>0</formula2>
    </dataValidation>
    <dataValidation type="list" allowBlank="1" showInputMessage="1" showErrorMessage="1" sqref="I57" xr:uid="{00000000-0002-0000-0000-00000F000000}">
      <formula1>$D$51:$D$57</formula1>
      <formula2>0</formula2>
    </dataValidation>
    <dataValidation type="list" allowBlank="1" showInputMessage="1" showErrorMessage="1" sqref="I50" xr:uid="{00000000-0002-0000-0000-000010000000}">
      <formula1>$D$48:$D$50</formula1>
      <formula2>0</formula2>
    </dataValidation>
    <dataValidation type="list" allowBlank="1" showInputMessage="1" showErrorMessage="1" sqref="I111 I120 I129 I138" xr:uid="{00000000-0002-0000-0000-000012000000}">
      <formula1>$D$103:$D$111</formula1>
      <formula2>0</formula2>
    </dataValidation>
    <dataValidation type="list" allowBlank="1" showInputMessage="1" showErrorMessage="1" sqref="I190" xr:uid="{00000000-0002-0000-0000-000016000000}">
      <formula1>$D$190</formula1>
    </dataValidation>
    <dataValidation type="list" allowBlank="1" showInputMessage="1" showErrorMessage="1" sqref="I19" xr:uid="{00000000-0002-0000-0000-00000E000000}">
      <formula1>$D$13:$D$19</formula1>
      <formula2>0</formula2>
    </dataValidation>
    <dataValidation type="list" allowBlank="1" showInputMessage="1" showErrorMessage="1" sqref="I32" xr:uid="{00000000-0002-0000-0000-000017000000}">
      <formula1>$D$20:$D$32</formula1>
    </dataValidation>
    <dataValidation type="list" allowBlank="1" showInputMessage="1" showErrorMessage="1" sqref="I151" xr:uid="{EEB7CE66-1148-9746-8201-3D96E01658D3}">
      <formula1>$D$151:$D$152</formula1>
    </dataValidation>
    <dataValidation type="list" allowBlank="1" showInputMessage="1" showErrorMessage="1" sqref="I12" xr:uid="{CF74BC49-127B-5346-AFC3-6518E05580FA}">
      <formula1>$D$11:$D$12</formula1>
    </dataValidation>
    <dataValidation type="list" allowBlank="1" showInputMessage="1" showErrorMessage="1" sqref="I98" xr:uid="{93436C50-4EB5-BC40-971D-454ED4A56891}">
      <formula1>$D$93:$D$98</formula1>
    </dataValidation>
    <dataValidation type="list" allowBlank="1" showInputMessage="1" showErrorMessage="1" sqref="I153" xr:uid="{09F2FA12-3C37-7642-8371-43C6722071F4}">
      <formula1>$D$152:$D$153</formula1>
    </dataValidation>
    <dataValidation type="list" allowBlank="1" showInputMessage="1" showErrorMessage="1" sqref="I159" xr:uid="{00000000-0002-0000-0000-000008000000}">
      <formula1>$D$154:$D$159</formula1>
      <formula2>0</formula2>
    </dataValidation>
    <dataValidation type="list" allowBlank="1" showInputMessage="1" showErrorMessage="1" sqref="I65" xr:uid="{8FC1408E-DD1B-8B44-B6B8-B9BB15DD52ED}">
      <formula1>$D$58:$D$65</formula1>
    </dataValidation>
    <dataValidation type="list" allowBlank="1" showInputMessage="1" showErrorMessage="1" sqref="I147" xr:uid="{62A7926E-949A-1347-9A8D-2DD28DC7100E}">
      <formula1>$D$139:$D$147</formula1>
    </dataValidation>
  </dataValidations>
  <printOptions horizontalCentered="1" verticalCentered="1"/>
  <pageMargins left="0.25" right="0.25" top="0.75" bottom="0.75" header="0.51180555555555496" footer="0.51180555555555496"/>
  <pageSetup paperSize="9" scale="47" firstPageNumber="0" orientation="portrait" horizontalDpi="300" verticalDpi="300"/>
  <rowBreaks count="1" manualBreakCount="1">
    <brk id="91" max="16383" man="1"/>
  </rowBreaks>
  <ignoredErrors>
    <ignoredError sqref="H12" formula="1"/>
  </ignoredErrors>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E3F6E08B-EA69-9744-9335-19EF152E3D03}">
          <x14:formula1>
            <xm:f>Sheet1!$B$19:$B$20</xm:f>
          </x14:formula1>
          <xm:sqref>I99 I187</xm:sqref>
        </x14:dataValidation>
        <x14:dataValidation type="list" allowBlank="1" showInputMessage="1" showErrorMessage="1" xr:uid="{85309A21-70AE-4147-87DB-26C068D798DC}">
          <x14:formula1>
            <xm:f>Sheet1!$C$19:$C$20</xm:f>
          </x14:formula1>
          <xm:sqref>I100 I188</xm:sqref>
        </x14:dataValidation>
        <x14:dataValidation type="list" allowBlank="1" showInputMessage="1" showErrorMessage="1" xr:uid="{CD8AA00A-4F8C-314C-A304-C5C6B06B81EB}">
          <x14:formula1>
            <xm:f>Sheet1!$D$19:$D$20</xm:f>
          </x14:formula1>
          <xm:sqref>I101 I189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56024-6ABE-A447-A313-E414F4E4F276}">
  <dimension ref="A1"/>
  <sheetViews>
    <sheetView topLeftCell="A84" workbookViewId="0">
      <selection activeCell="K6" sqref="K6"/>
    </sheetView>
  </sheetViews>
  <sheetFormatPr baseColWidth="10" defaultRowHeight="14"/>
  <sheetData/>
  <phoneticPr fontId="34"/>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76BF8-42E8-5C41-8702-AF6A3CAB25E5}">
  <dimension ref="A1:H35"/>
  <sheetViews>
    <sheetView zoomScale="150" workbookViewId="0">
      <selection activeCell="E17" sqref="E17"/>
    </sheetView>
  </sheetViews>
  <sheetFormatPr baseColWidth="10" defaultColWidth="11" defaultRowHeight="14"/>
  <cols>
    <col min="1" max="1" width="18" customWidth="1"/>
    <col min="2" max="2" width="10" bestFit="1" customWidth="1"/>
    <col min="3" max="3" width="14.33203125" customWidth="1"/>
    <col min="4" max="4" width="14.1640625" bestFit="1" customWidth="1"/>
    <col min="5" max="5" width="10" bestFit="1" customWidth="1"/>
    <col min="6" max="6" width="6.6640625" bestFit="1" customWidth="1"/>
  </cols>
  <sheetData>
    <row r="1" spans="1:8" ht="16">
      <c r="B1" s="97" t="s">
        <v>199</v>
      </c>
      <c r="C1" s="97" t="s">
        <v>200</v>
      </c>
      <c r="D1" s="97" t="s">
        <v>201</v>
      </c>
      <c r="E1" s="97" t="s">
        <v>202</v>
      </c>
      <c r="F1" s="97" t="s">
        <v>203</v>
      </c>
      <c r="G1" s="97"/>
    </row>
    <row r="2" spans="1:8" ht="16">
      <c r="B2" s="98">
        <v>90</v>
      </c>
      <c r="C2" s="98">
        <v>90</v>
      </c>
      <c r="D2" s="98">
        <v>90</v>
      </c>
      <c r="E2" s="98">
        <v>160</v>
      </c>
      <c r="F2" s="98">
        <v>200</v>
      </c>
      <c r="G2" s="97"/>
      <c r="H2" s="94"/>
    </row>
    <row r="3" spans="1:8" ht="16">
      <c r="B3" s="98">
        <v>230</v>
      </c>
      <c r="C3" s="98">
        <v>230</v>
      </c>
      <c r="D3" s="98">
        <v>230</v>
      </c>
      <c r="E3" s="98">
        <v>390</v>
      </c>
      <c r="F3" s="98">
        <v>500</v>
      </c>
      <c r="G3" s="97"/>
    </row>
    <row r="4" spans="1:8" ht="16">
      <c r="B4" s="98">
        <v>270</v>
      </c>
      <c r="C4" s="98">
        <v>270</v>
      </c>
      <c r="D4" s="98">
        <v>270</v>
      </c>
      <c r="E4" s="98">
        <v>440</v>
      </c>
      <c r="F4" s="98">
        <v>550</v>
      </c>
      <c r="G4" s="97"/>
    </row>
    <row r="5" spans="1:8" ht="16">
      <c r="B5" s="97"/>
      <c r="C5" s="97"/>
      <c r="D5" s="97"/>
      <c r="E5" s="97"/>
      <c r="F5" s="97"/>
      <c r="G5" s="97"/>
    </row>
    <row r="6" spans="1:8" ht="16">
      <c r="B6" s="97">
        <v>1</v>
      </c>
      <c r="C6" s="97">
        <v>2</v>
      </c>
      <c r="D6" s="97">
        <v>3</v>
      </c>
      <c r="E6" s="97">
        <v>4</v>
      </c>
      <c r="F6" s="97">
        <v>5</v>
      </c>
      <c r="G6" s="97"/>
    </row>
    <row r="8" spans="1:8">
      <c r="H8" s="95"/>
    </row>
    <row r="10" spans="1:8" ht="15" thickBot="1">
      <c r="E10" s="95"/>
    </row>
    <row r="11" spans="1:8" ht="29">
      <c r="A11" s="126" t="s">
        <v>293</v>
      </c>
      <c r="B11">
        <v>1</v>
      </c>
      <c r="C11">
        <v>10000</v>
      </c>
      <c r="D11">
        <v>25000</v>
      </c>
      <c r="E11">
        <v>30000</v>
      </c>
      <c r="H11" s="95"/>
    </row>
    <row r="12" spans="1:8" ht="28">
      <c r="A12" s="127" t="s">
        <v>192</v>
      </c>
      <c r="B12">
        <v>2</v>
      </c>
      <c r="C12">
        <v>10000</v>
      </c>
      <c r="D12">
        <v>25000</v>
      </c>
      <c r="E12">
        <v>30000</v>
      </c>
    </row>
    <row r="13" spans="1:8" ht="44">
      <c r="A13" s="127" t="s">
        <v>294</v>
      </c>
      <c r="B13">
        <v>3</v>
      </c>
      <c r="C13">
        <v>10000</v>
      </c>
      <c r="D13">
        <v>25000</v>
      </c>
      <c r="E13">
        <v>30000</v>
      </c>
    </row>
    <row r="14" spans="1:8" ht="29">
      <c r="A14" s="127" t="s">
        <v>295</v>
      </c>
      <c r="B14">
        <v>4</v>
      </c>
      <c r="C14">
        <v>18000</v>
      </c>
      <c r="D14">
        <v>43000</v>
      </c>
      <c r="E14">
        <v>49000</v>
      </c>
    </row>
    <row r="15" spans="1:8" ht="43">
      <c r="A15" s="127" t="s">
        <v>296</v>
      </c>
      <c r="B15">
        <v>5</v>
      </c>
      <c r="C15">
        <v>18000</v>
      </c>
      <c r="D15">
        <v>43000</v>
      </c>
      <c r="E15">
        <v>49000</v>
      </c>
    </row>
    <row r="16" spans="1:8" ht="30" thickBot="1">
      <c r="A16" s="128" t="s">
        <v>297</v>
      </c>
      <c r="B16">
        <v>6</v>
      </c>
      <c r="C16">
        <v>22000</v>
      </c>
      <c r="D16">
        <v>55000</v>
      </c>
      <c r="E16">
        <v>61000</v>
      </c>
    </row>
    <row r="19" spans="2:6">
      <c r="B19">
        <v>4</v>
      </c>
      <c r="C19">
        <v>4</v>
      </c>
      <c r="D19">
        <v>4</v>
      </c>
      <c r="E19">
        <v>0</v>
      </c>
      <c r="F19">
        <v>0</v>
      </c>
    </row>
    <row r="20" spans="2:6">
      <c r="B20">
        <v>1</v>
      </c>
      <c r="C20">
        <v>2</v>
      </c>
      <c r="D20">
        <v>3</v>
      </c>
      <c r="E20">
        <v>4</v>
      </c>
      <c r="F20">
        <v>5</v>
      </c>
    </row>
    <row r="21" spans="2:6">
      <c r="E21" s="95"/>
    </row>
    <row r="23" spans="2:6">
      <c r="E23" s="95"/>
    </row>
    <row r="25" spans="2:6">
      <c r="E25" s="96"/>
    </row>
    <row r="27" spans="2:6">
      <c r="E27" s="93"/>
    </row>
    <row r="31" spans="2:6">
      <c r="E31" s="95"/>
    </row>
    <row r="33" spans="5:5">
      <c r="E33" s="95"/>
    </row>
    <row r="35" spans="5:5">
      <c r="E35" s="95"/>
    </row>
  </sheetData>
  <phoneticPr fontId="3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8</TotalTime>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オーダーシート</vt:lpstr>
      <vt:lpstr>Sheet2</vt:lpstr>
      <vt:lpstr>Sheet1</vt:lpstr>
      <vt:lpstr>オーダーシート!Print_Area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DNA_Guitar</dc:creator>
  <dc:description/>
  <cp:lastModifiedBy>abc265</cp:lastModifiedBy>
  <cp:revision>1</cp:revision>
  <cp:lastPrinted>2017-11-09T03:11:12Z</cp:lastPrinted>
  <dcterms:created xsi:type="dcterms:W3CDTF">2017-05-17T15:58:34Z</dcterms:created>
  <dcterms:modified xsi:type="dcterms:W3CDTF">2021-08-01T07:32:45Z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